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会社会計収支\美容室\ヘアーサロン\美容室２０１８\"/>
    </mc:Choice>
  </mc:AlternateContent>
  <xr:revisionPtr revIDLastSave="0" documentId="13_ncr:1_{71883AE7-094E-4168-B84C-516F3A540467}" xr6:coauthVersionLast="37" xr6:coauthVersionMax="37" xr10:uidLastSave="{00000000-0000-0000-0000-000000000000}"/>
  <bookViews>
    <workbookView xWindow="480" yWindow="90" windowWidth="26520" windowHeight="12300" xr2:uid="{00000000-000D-0000-FFFF-FFFF00000000}"/>
  </bookViews>
  <sheets>
    <sheet name="総カルテ枚数" sheetId="5" r:id="rId1"/>
    <sheet name="先生・岡田・秀尚" sheetId="15" r:id="rId2"/>
    <sheet name="フリー・全体" sheetId="16" r:id="rId3"/>
    <sheet name="店舗総カルテ枚数年間推移" sheetId="21" r:id="rId4"/>
    <sheet name="１月" sheetId="32" r:id="rId5"/>
    <sheet name="２月" sheetId="33" r:id="rId6"/>
    <sheet name="３月" sheetId="34" r:id="rId7"/>
    <sheet name="４月" sheetId="35" r:id="rId8"/>
    <sheet name="５月" sheetId="36" r:id="rId9"/>
    <sheet name="６月" sheetId="38" r:id="rId10"/>
    <sheet name="７月" sheetId="44" r:id="rId11"/>
    <sheet name="８月" sheetId="45" r:id="rId12"/>
    <sheet name="９月" sheetId="46" r:id="rId13"/>
    <sheet name="１０月" sheetId="47" r:id="rId14"/>
    <sheet name="Sheet3" sheetId="3" r:id="rId15"/>
    <sheet name="Sheet4" sheetId="4" r:id="rId1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6" i="21" l="1"/>
  <c r="M17" i="21"/>
  <c r="M18" i="21"/>
  <c r="M21" i="21"/>
  <c r="N15" i="16"/>
  <c r="N17" i="16"/>
  <c r="N18" i="16" s="1"/>
  <c r="N3" i="16"/>
  <c r="N5" i="16"/>
  <c r="N6" i="16" s="1"/>
  <c r="N27" i="15"/>
  <c r="N29" i="15"/>
  <c r="N30" i="15" s="1"/>
  <c r="N15" i="15"/>
  <c r="N17" i="15"/>
  <c r="N18" i="15" s="1"/>
  <c r="N24" i="5"/>
  <c r="N25" i="5"/>
  <c r="N23" i="5"/>
  <c r="N21" i="5"/>
  <c r="N20" i="5"/>
  <c r="N19" i="5"/>
  <c r="N18" i="5"/>
  <c r="N16" i="5"/>
  <c r="N15" i="5"/>
  <c r="N14" i="5"/>
  <c r="N13" i="5"/>
  <c r="N11" i="5"/>
  <c r="N10" i="5"/>
  <c r="N9" i="5"/>
  <c r="N8" i="5"/>
  <c r="N5" i="15" s="1"/>
  <c r="N6" i="15" s="1"/>
  <c r="N6" i="5"/>
  <c r="N5" i="5"/>
  <c r="N4" i="5"/>
  <c r="T7" i="47"/>
  <c r="O7" i="47"/>
  <c r="J7" i="47"/>
  <c r="E7" i="47"/>
  <c r="C7" i="47" s="1"/>
  <c r="R13" i="47"/>
  <c r="M13" i="47"/>
  <c r="H13" i="47"/>
  <c r="C13" i="47"/>
  <c r="R11" i="47"/>
  <c r="M11" i="47"/>
  <c r="H11" i="47"/>
  <c r="C11" i="47"/>
  <c r="R7" i="47"/>
  <c r="M7" i="47"/>
  <c r="H7" i="47"/>
  <c r="N22" i="5" l="1"/>
  <c r="N17" i="5"/>
  <c r="N12" i="5"/>
  <c r="N7" i="5"/>
  <c r="N3" i="15" s="1"/>
  <c r="L21" i="21"/>
  <c r="L16" i="21"/>
  <c r="L17" i="21"/>
  <c r="L18" i="21"/>
  <c r="M15" i="16"/>
  <c r="M17" i="16"/>
  <c r="M18" i="16" s="1"/>
  <c r="M3" i="16"/>
  <c r="M5" i="16"/>
  <c r="M6" i="16" s="1"/>
  <c r="M27" i="15"/>
  <c r="M29" i="15"/>
  <c r="M30" i="15" s="1"/>
  <c r="M15" i="15"/>
  <c r="M17" i="15"/>
  <c r="M18" i="15" s="1"/>
  <c r="M3" i="15"/>
  <c r="M5" i="15"/>
  <c r="M6" i="15"/>
  <c r="M24" i="5"/>
  <c r="M25" i="5"/>
  <c r="M23" i="5"/>
  <c r="M21" i="5"/>
  <c r="M20" i="5"/>
  <c r="M19" i="5"/>
  <c r="M18" i="5"/>
  <c r="M16" i="5"/>
  <c r="M15" i="5"/>
  <c r="M14" i="5"/>
  <c r="M13" i="5"/>
  <c r="M11" i="5"/>
  <c r="M10" i="5"/>
  <c r="M9" i="5"/>
  <c r="M8" i="5"/>
  <c r="M6" i="5"/>
  <c r="M5" i="5"/>
  <c r="M4" i="5"/>
  <c r="T7" i="46"/>
  <c r="R7" i="46" s="1"/>
  <c r="O10" i="46"/>
  <c r="O9" i="46"/>
  <c r="O8" i="46"/>
  <c r="O7" i="46"/>
  <c r="J8" i="46"/>
  <c r="H7" i="46" s="1"/>
  <c r="J7" i="46"/>
  <c r="E9" i="46"/>
  <c r="C7" i="46" s="1"/>
  <c r="E8" i="46"/>
  <c r="E7" i="46"/>
  <c r="R13" i="46"/>
  <c r="M13" i="46"/>
  <c r="H13" i="46"/>
  <c r="C13" i="46"/>
  <c r="R11" i="46"/>
  <c r="M11" i="46"/>
  <c r="H11" i="46"/>
  <c r="C11" i="46"/>
  <c r="M22" i="5" l="1"/>
  <c r="M17" i="5"/>
  <c r="M12" i="5"/>
  <c r="M7" i="5"/>
  <c r="M7" i="46"/>
  <c r="K16" i="21"/>
  <c r="K17" i="21"/>
  <c r="K21" i="21" s="1"/>
  <c r="K18" i="21"/>
  <c r="L17" i="16" l="1"/>
  <c r="L18" i="16"/>
  <c r="L15" i="16"/>
  <c r="L5" i="16"/>
  <c r="L6" i="16"/>
  <c r="L3" i="16"/>
  <c r="L29" i="15"/>
  <c r="L30" i="15"/>
  <c r="L27" i="15"/>
  <c r="L17" i="15"/>
  <c r="L18" i="15"/>
  <c r="L15" i="15"/>
  <c r="L5" i="15"/>
  <c r="L6" i="15"/>
  <c r="L3" i="15"/>
  <c r="L24" i="5"/>
  <c r="L25" i="5"/>
  <c r="L23" i="5"/>
  <c r="L21" i="5"/>
  <c r="L20" i="5"/>
  <c r="L19" i="5"/>
  <c r="L18" i="5"/>
  <c r="L16" i="5"/>
  <c r="L15" i="5"/>
  <c r="L14" i="5"/>
  <c r="L13" i="5"/>
  <c r="L11" i="5"/>
  <c r="L10" i="5"/>
  <c r="L9" i="5"/>
  <c r="L8" i="5"/>
  <c r="L6" i="5"/>
  <c r="L5" i="5"/>
  <c r="L4" i="5"/>
  <c r="J7" i="45"/>
  <c r="T7" i="45"/>
  <c r="R7" i="45"/>
  <c r="O9" i="45"/>
  <c r="O8" i="45"/>
  <c r="O7" i="45"/>
  <c r="E8" i="45"/>
  <c r="E7" i="45"/>
  <c r="C7" i="45" s="1"/>
  <c r="R13" i="45"/>
  <c r="M13" i="45"/>
  <c r="H13" i="45"/>
  <c r="C13" i="45"/>
  <c r="R11" i="45"/>
  <c r="M11" i="45"/>
  <c r="H11" i="45"/>
  <c r="C11" i="45"/>
  <c r="M7" i="45"/>
  <c r="H7" i="45"/>
  <c r="L22" i="5" l="1"/>
  <c r="L17" i="5"/>
  <c r="L12" i="5"/>
  <c r="L7" i="5"/>
  <c r="J17" i="21"/>
  <c r="K5" i="16" l="1"/>
  <c r="K6" i="16" s="1"/>
  <c r="K17" i="15"/>
  <c r="K18" i="15" s="1"/>
  <c r="K25" i="5"/>
  <c r="K17" i="16" s="1"/>
  <c r="K23" i="5"/>
  <c r="K21" i="5"/>
  <c r="K20" i="5"/>
  <c r="K18" i="5"/>
  <c r="K29" i="15" s="1"/>
  <c r="K30" i="15" s="1"/>
  <c r="K16" i="5"/>
  <c r="K15" i="5"/>
  <c r="K13" i="5"/>
  <c r="K11" i="5"/>
  <c r="K10" i="5"/>
  <c r="K8" i="5"/>
  <c r="K5" i="15" s="1"/>
  <c r="K6" i="15" s="1"/>
  <c r="K6" i="5"/>
  <c r="K5" i="5"/>
  <c r="E9" i="44"/>
  <c r="T7" i="44"/>
  <c r="R7" i="44" s="1"/>
  <c r="O9" i="44"/>
  <c r="O8" i="44"/>
  <c r="K14" i="5" s="1"/>
  <c r="O7" i="44"/>
  <c r="J7" i="44"/>
  <c r="K9" i="5" s="1"/>
  <c r="E8" i="44"/>
  <c r="E7" i="44"/>
  <c r="K4" i="5" s="1"/>
  <c r="R13" i="44"/>
  <c r="M13" i="44"/>
  <c r="H13" i="44"/>
  <c r="C13" i="44"/>
  <c r="R11" i="44"/>
  <c r="M11" i="44"/>
  <c r="H11" i="44"/>
  <c r="C11" i="44"/>
  <c r="H7" i="44"/>
  <c r="I17" i="21"/>
  <c r="K19" i="5" l="1"/>
  <c r="K22" i="5" s="1"/>
  <c r="K3" i="16" s="1"/>
  <c r="J18" i="21"/>
  <c r="J21" i="21" s="1"/>
  <c r="K18" i="16"/>
  <c r="K17" i="5"/>
  <c r="K27" i="15" s="1"/>
  <c r="K12" i="5"/>
  <c r="K15" i="15" s="1"/>
  <c r="K7" i="5"/>
  <c r="M7" i="44"/>
  <c r="C7" i="44"/>
  <c r="J23" i="5"/>
  <c r="J5" i="16" s="1"/>
  <c r="J6" i="16" s="1"/>
  <c r="J21" i="5"/>
  <c r="J20" i="5"/>
  <c r="J19" i="5"/>
  <c r="K3" i="15" l="1"/>
  <c r="K24" i="5"/>
  <c r="K15" i="16" s="1"/>
  <c r="J16" i="21" s="1"/>
  <c r="J22" i="5"/>
  <c r="J3" i="16" s="1"/>
  <c r="I23" i="5"/>
  <c r="I21" i="5"/>
  <c r="I20" i="5"/>
  <c r="J18" i="5"/>
  <c r="J29" i="15" s="1"/>
  <c r="J30" i="15" s="1"/>
  <c r="J16" i="5"/>
  <c r="J15" i="5"/>
  <c r="J14" i="5"/>
  <c r="J13" i="5"/>
  <c r="J17" i="15" s="1"/>
  <c r="J18" i="15" s="1"/>
  <c r="J11" i="5"/>
  <c r="J10" i="5"/>
  <c r="J8" i="5"/>
  <c r="J6" i="5"/>
  <c r="J5" i="5"/>
  <c r="J4" i="5"/>
  <c r="J5" i="15" l="1"/>
  <c r="J6" i="15" s="1"/>
  <c r="J25" i="5"/>
  <c r="J17" i="16" s="1"/>
  <c r="J17" i="5"/>
  <c r="J27" i="15" s="1"/>
  <c r="J7" i="5"/>
  <c r="J7" i="38"/>
  <c r="J9" i="5" s="1"/>
  <c r="J12" i="5" s="1"/>
  <c r="J15" i="15" s="1"/>
  <c r="J24" i="5" l="1"/>
  <c r="J15" i="16" s="1"/>
  <c r="I16" i="21" s="1"/>
  <c r="J3" i="15"/>
  <c r="J18" i="16"/>
  <c r="I18" i="21"/>
  <c r="I21" i="21" s="1"/>
  <c r="R13" i="38"/>
  <c r="M13" i="38"/>
  <c r="H13" i="38"/>
  <c r="C13" i="38"/>
  <c r="R11" i="38"/>
  <c r="M11" i="38"/>
  <c r="H11" i="38"/>
  <c r="C11" i="38"/>
  <c r="R7" i="38"/>
  <c r="M7" i="38"/>
  <c r="H7" i="38"/>
  <c r="C7" i="38"/>
  <c r="H17" i="21" l="1"/>
  <c r="I5" i="16"/>
  <c r="I6" i="16" s="1"/>
  <c r="I18" i="5"/>
  <c r="I29" i="15" s="1"/>
  <c r="I30" i="15" s="1"/>
  <c r="I16" i="5"/>
  <c r="I15" i="5"/>
  <c r="I13" i="5"/>
  <c r="I17" i="15" s="1"/>
  <c r="I18" i="15" s="1"/>
  <c r="I11" i="5"/>
  <c r="I10" i="5"/>
  <c r="I8" i="5"/>
  <c r="I6" i="5"/>
  <c r="I5" i="5"/>
  <c r="R13" i="36"/>
  <c r="M13" i="36"/>
  <c r="H13" i="36"/>
  <c r="C13" i="36"/>
  <c r="R11" i="36"/>
  <c r="M11" i="36"/>
  <c r="H11" i="36"/>
  <c r="C11" i="36"/>
  <c r="T9" i="36"/>
  <c r="O9" i="36"/>
  <c r="J9" i="36"/>
  <c r="E9" i="36"/>
  <c r="T8" i="36"/>
  <c r="O8" i="36"/>
  <c r="E8" i="36"/>
  <c r="C7" i="36" s="1"/>
  <c r="T7" i="36"/>
  <c r="R7" i="36"/>
  <c r="O7" i="36"/>
  <c r="M7" i="36" s="1"/>
  <c r="J7" i="36"/>
  <c r="I9" i="5" s="1"/>
  <c r="I12" i="5" s="1"/>
  <c r="I15" i="15" s="1"/>
  <c r="E7" i="36"/>
  <c r="I25" i="5" l="1"/>
  <c r="I17" i="16" s="1"/>
  <c r="I18" i="16" s="1"/>
  <c r="I14" i="5"/>
  <c r="I5" i="15"/>
  <c r="I6" i="15" s="1"/>
  <c r="I4" i="5"/>
  <c r="I19" i="5"/>
  <c r="I22" i="5" s="1"/>
  <c r="I3" i="16" s="1"/>
  <c r="H18" i="21"/>
  <c r="H21" i="21" s="1"/>
  <c r="H7" i="36"/>
  <c r="I17" i="5"/>
  <c r="I27" i="15" s="1"/>
  <c r="G17" i="21"/>
  <c r="H23" i="5"/>
  <c r="H5" i="16" s="1"/>
  <c r="H6" i="16" s="1"/>
  <c r="H21" i="5"/>
  <c r="H20" i="5"/>
  <c r="H18" i="5"/>
  <c r="H29" i="15" s="1"/>
  <c r="H30" i="15" s="1"/>
  <c r="H16" i="5"/>
  <c r="H13" i="5"/>
  <c r="H17" i="15" s="1"/>
  <c r="H18" i="15" s="1"/>
  <c r="H11" i="5"/>
  <c r="H8" i="5"/>
  <c r="H6" i="5"/>
  <c r="H5" i="5"/>
  <c r="R13" i="35"/>
  <c r="M13" i="35"/>
  <c r="H13" i="35"/>
  <c r="C13" i="35"/>
  <c r="J12" i="35"/>
  <c r="H10" i="5" s="1"/>
  <c r="R11" i="35"/>
  <c r="O11" i="35"/>
  <c r="H15" i="5" s="1"/>
  <c r="H11" i="35"/>
  <c r="C11" i="35"/>
  <c r="T9" i="35"/>
  <c r="O9" i="35"/>
  <c r="T8" i="35"/>
  <c r="O8" i="35"/>
  <c r="J8" i="35"/>
  <c r="T7" i="35"/>
  <c r="R7" i="35" s="1"/>
  <c r="O7" i="35"/>
  <c r="M7" i="35" s="1"/>
  <c r="J7" i="35"/>
  <c r="H7" i="35" s="1"/>
  <c r="E7" i="35"/>
  <c r="H4" i="5" s="1"/>
  <c r="C7" i="35"/>
  <c r="H25" i="5" l="1"/>
  <c r="H17" i="16" s="1"/>
  <c r="G18" i="21" s="1"/>
  <c r="G21" i="21" s="1"/>
  <c r="H9" i="5"/>
  <c r="H12" i="5" s="1"/>
  <c r="H15" i="15" s="1"/>
  <c r="H5" i="15"/>
  <c r="H6" i="15" s="1"/>
  <c r="H19" i="5"/>
  <c r="H22" i="5" s="1"/>
  <c r="H3" i="16" s="1"/>
  <c r="M11" i="35"/>
  <c r="H18" i="16"/>
  <c r="H14" i="5"/>
  <c r="H17" i="5" s="1"/>
  <c r="H27" i="15" s="1"/>
  <c r="F17" i="21"/>
  <c r="G17" i="15"/>
  <c r="G18" i="15" s="1"/>
  <c r="G23" i="5"/>
  <c r="G5" i="16" s="1"/>
  <c r="G6" i="16" s="1"/>
  <c r="G21" i="5"/>
  <c r="G20" i="5"/>
  <c r="G18" i="5"/>
  <c r="G29" i="15" s="1"/>
  <c r="G30" i="15" s="1"/>
  <c r="G16" i="5"/>
  <c r="G15" i="5"/>
  <c r="G13" i="5"/>
  <c r="G8" i="5" l="1"/>
  <c r="G6" i="5"/>
  <c r="G5" i="5"/>
  <c r="J15" i="34"/>
  <c r="R13" i="34"/>
  <c r="M13" i="34"/>
  <c r="J13" i="34"/>
  <c r="C13" i="34"/>
  <c r="R11" i="34"/>
  <c r="M11" i="34"/>
  <c r="J11" i="34"/>
  <c r="C11" i="34"/>
  <c r="J9" i="34"/>
  <c r="E9" i="34"/>
  <c r="T8" i="34"/>
  <c r="O8" i="34"/>
  <c r="J8" i="34"/>
  <c r="T7" i="34"/>
  <c r="O7" i="34"/>
  <c r="M7" i="34" s="1"/>
  <c r="J7" i="34"/>
  <c r="E7" i="34"/>
  <c r="G4" i="5" s="1"/>
  <c r="R7" i="34" l="1"/>
  <c r="G19" i="5"/>
  <c r="G22" i="5" s="1"/>
  <c r="G3" i="16" s="1"/>
  <c r="H7" i="34"/>
  <c r="G9" i="5"/>
  <c r="G25" i="5"/>
  <c r="G17" i="16" s="1"/>
  <c r="G5" i="15"/>
  <c r="G6" i="15" s="1"/>
  <c r="C7" i="34"/>
  <c r="G14" i="5"/>
  <c r="G17" i="5" s="1"/>
  <c r="G27" i="15" s="1"/>
  <c r="H11" i="34"/>
  <c r="G10" i="5"/>
  <c r="H13" i="34"/>
  <c r="G11" i="5"/>
  <c r="E17" i="21"/>
  <c r="F23" i="5"/>
  <c r="F5" i="16" s="1"/>
  <c r="F6" i="16" s="1"/>
  <c r="F21" i="5"/>
  <c r="F20" i="5"/>
  <c r="F18" i="5"/>
  <c r="F29" i="15" s="1"/>
  <c r="F30" i="15" s="1"/>
  <c r="F16" i="5"/>
  <c r="F13" i="5"/>
  <c r="F17" i="15" s="1"/>
  <c r="F18" i="15" s="1"/>
  <c r="F11" i="5"/>
  <c r="F10" i="5"/>
  <c r="G12" i="5" l="1"/>
  <c r="G15" i="15" s="1"/>
  <c r="G18" i="16"/>
  <c r="F18" i="21"/>
  <c r="F21" i="21" s="1"/>
  <c r="F8" i="5"/>
  <c r="F6" i="5"/>
  <c r="F5" i="5"/>
  <c r="R13" i="33"/>
  <c r="M13" i="33"/>
  <c r="H13" i="33"/>
  <c r="C13" i="33"/>
  <c r="R11" i="33"/>
  <c r="O11" i="33"/>
  <c r="H11" i="33"/>
  <c r="C11" i="33"/>
  <c r="O9" i="33"/>
  <c r="E9" i="33"/>
  <c r="J8" i="33"/>
  <c r="E8" i="33"/>
  <c r="T7" i="33"/>
  <c r="F19" i="5" s="1"/>
  <c r="F22" i="5" s="1"/>
  <c r="F3" i="16" s="1"/>
  <c r="O7" i="33"/>
  <c r="J7" i="33"/>
  <c r="E7" i="33"/>
  <c r="R7" i="33" l="1"/>
  <c r="C7" i="33"/>
  <c r="H7" i="33"/>
  <c r="M7" i="33"/>
  <c r="F14" i="5"/>
  <c r="M11" i="33"/>
  <c r="F15" i="5"/>
  <c r="F5" i="15"/>
  <c r="F6" i="15" s="1"/>
  <c r="F25" i="5"/>
  <c r="F17" i="16" s="1"/>
  <c r="F9" i="5"/>
  <c r="F12" i="5" s="1"/>
  <c r="F15" i="15" s="1"/>
  <c r="F4" i="5"/>
  <c r="E18" i="21" l="1"/>
  <c r="E21" i="21" s="1"/>
  <c r="F18" i="16"/>
  <c r="F17" i="5"/>
  <c r="F27" i="15" s="1"/>
  <c r="T7" i="32"/>
  <c r="O8" i="32"/>
  <c r="O7" i="32"/>
  <c r="J7" i="32"/>
  <c r="E7" i="32"/>
  <c r="P12" i="21"/>
  <c r="P9" i="21"/>
  <c r="P8" i="21"/>
  <c r="Q7" i="21"/>
  <c r="Q8" i="21"/>
  <c r="Q9" i="21"/>
  <c r="Q12" i="21"/>
  <c r="P4" i="21" l="1"/>
  <c r="P3" i="21"/>
  <c r="E23" i="5" l="1"/>
  <c r="E21" i="5"/>
  <c r="E20" i="5"/>
  <c r="E19" i="5"/>
  <c r="E18" i="5"/>
  <c r="E16" i="5"/>
  <c r="E15" i="5"/>
  <c r="E14" i="5"/>
  <c r="E13" i="5"/>
  <c r="E17" i="15" s="1"/>
  <c r="E11" i="5"/>
  <c r="E10" i="5"/>
  <c r="E9" i="5"/>
  <c r="E8" i="5"/>
  <c r="E6" i="5"/>
  <c r="E5" i="5"/>
  <c r="E4" i="5"/>
  <c r="R13" i="32" l="1"/>
  <c r="M13" i="32"/>
  <c r="H13" i="32"/>
  <c r="C13" i="32"/>
  <c r="R11" i="32"/>
  <c r="M11" i="32"/>
  <c r="H11" i="32"/>
  <c r="C11" i="32"/>
  <c r="R7" i="32"/>
  <c r="M7" i="32"/>
  <c r="H7" i="32"/>
  <c r="C7" i="32"/>
  <c r="D17" i="21" l="1"/>
  <c r="P17" i="21" l="1"/>
  <c r="Q17" i="21"/>
  <c r="O7" i="5"/>
  <c r="H7" i="5" l="1"/>
  <c r="H3" i="15" l="1"/>
  <c r="H24" i="5"/>
  <c r="H15" i="16" s="1"/>
  <c r="G16" i="21" s="1"/>
  <c r="C16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Q16" i="16" l="1"/>
  <c r="Q4" i="16"/>
  <c r="Q28" i="15"/>
  <c r="Q16" i="15"/>
  <c r="Q4" i="15"/>
  <c r="E29" i="15" l="1"/>
  <c r="E7" i="5"/>
  <c r="E3" i="15" s="1"/>
  <c r="E12" i="5"/>
  <c r="E15" i="15" s="1"/>
  <c r="E17" i="5"/>
  <c r="E27" i="15" s="1"/>
  <c r="E22" i="5"/>
  <c r="E3" i="16" s="1"/>
  <c r="E25" i="5"/>
  <c r="E17" i="16" s="1"/>
  <c r="E24" i="5" l="1"/>
  <c r="E15" i="16" s="1"/>
  <c r="D16" i="21" s="1"/>
  <c r="E18" i="16"/>
  <c r="D18" i="21"/>
  <c r="Q18" i="21" s="1"/>
  <c r="E5" i="15"/>
  <c r="E6" i="15" s="1"/>
  <c r="Q8" i="5"/>
  <c r="E18" i="15"/>
  <c r="Q13" i="5"/>
  <c r="E5" i="16"/>
  <c r="Q5" i="16" s="1"/>
  <c r="Q6" i="16" s="1"/>
  <c r="Q23" i="5"/>
  <c r="E30" i="15"/>
  <c r="Q29" i="15"/>
  <c r="Q30" i="15" s="1"/>
  <c r="Q17" i="15"/>
  <c r="Q18" i="15" s="1"/>
  <c r="Q5" i="15" l="1"/>
  <c r="Q6" i="15" s="1"/>
  <c r="E6" i="16"/>
  <c r="D21" i="21"/>
  <c r="D25" i="5"/>
  <c r="D22" i="5"/>
  <c r="D17" i="5"/>
  <c r="D12" i="5"/>
  <c r="D7" i="5"/>
  <c r="D24" i="5" l="1"/>
  <c r="Q18" i="5" l="1"/>
  <c r="F7" i="5"/>
  <c r="G7" i="5"/>
  <c r="I7" i="5"/>
  <c r="I24" i="5" s="1"/>
  <c r="P7" i="5"/>
  <c r="I3" i="15" l="1"/>
  <c r="I15" i="16"/>
  <c r="H16" i="21" s="1"/>
  <c r="G3" i="15"/>
  <c r="G24" i="5"/>
  <c r="G15" i="16" s="1"/>
  <c r="F16" i="21" s="1"/>
  <c r="F3" i="15"/>
  <c r="F24" i="5"/>
  <c r="F15" i="16" s="1"/>
  <c r="E16" i="21" s="1"/>
  <c r="Q25" i="5"/>
  <c r="Q17" i="16"/>
  <c r="Q18" i="16" s="1"/>
  <c r="Q16" i="21" l="1"/>
  <c r="P18" i="21"/>
  <c r="P21" i="21"/>
  <c r="Q21" i="21" s="1"/>
</calcChain>
</file>

<file path=xl/sharedStrings.xml><?xml version="1.0" encoding="utf-8"?>
<sst xmlns="http://schemas.openxmlformats.org/spreadsheetml/2006/main" count="942" uniqueCount="88">
  <si>
    <t>先生</t>
    <rPh sb="0" eb="2">
      <t>センセイ</t>
    </rPh>
    <phoneticPr fontId="1"/>
  </si>
  <si>
    <t>稼働カルテ</t>
    <rPh sb="0" eb="2">
      <t>カドウ</t>
    </rPh>
    <phoneticPr fontId="1"/>
  </si>
  <si>
    <t>１１月分 棚</t>
    <rPh sb="2" eb="3">
      <t>ガツ</t>
    </rPh>
    <rPh sb="3" eb="4">
      <t>ブン</t>
    </rPh>
    <rPh sb="5" eb="6">
      <t>タナ</t>
    </rPh>
    <phoneticPr fontId="1"/>
  </si>
  <si>
    <t>１２月分 棚</t>
    <rPh sb="2" eb="3">
      <t>ガツ</t>
    </rPh>
    <rPh sb="3" eb="4">
      <t>ブン</t>
    </rPh>
    <rPh sb="5" eb="6">
      <t>タナ</t>
    </rPh>
    <phoneticPr fontId="1"/>
  </si>
  <si>
    <t>１０月分 棚</t>
    <rPh sb="2" eb="3">
      <t>ガツ</t>
    </rPh>
    <rPh sb="3" eb="4">
      <t>ブン</t>
    </rPh>
    <rPh sb="5" eb="6">
      <t>タナ</t>
    </rPh>
    <phoneticPr fontId="1"/>
  </si>
  <si>
    <t>現役カルテ</t>
    <rPh sb="0" eb="2">
      <t>ゲンエキ</t>
    </rPh>
    <phoneticPr fontId="1"/>
  </si>
  <si>
    <t>離店カルテ</t>
    <rPh sb="0" eb="1">
      <t>ハナ</t>
    </rPh>
    <rPh sb="1" eb="2">
      <t>ミセ</t>
    </rPh>
    <phoneticPr fontId="1"/>
  </si>
  <si>
    <t>枚数</t>
    <rPh sb="0" eb="2">
      <t>マイスウ</t>
    </rPh>
    <phoneticPr fontId="1"/>
  </si>
  <si>
    <t>岡田</t>
    <rPh sb="0" eb="2">
      <t>オカダ</t>
    </rPh>
    <phoneticPr fontId="1"/>
  </si>
  <si>
    <t>フリー</t>
    <phoneticPr fontId="1"/>
  </si>
  <si>
    <t>１月分 棚</t>
    <rPh sb="1" eb="2">
      <t>ガツ</t>
    </rPh>
    <rPh sb="2" eb="3">
      <t>ブン</t>
    </rPh>
    <rPh sb="4" eb="5">
      <t>タナ</t>
    </rPh>
    <phoneticPr fontId="1"/>
  </si>
  <si>
    <t>児仁井</t>
    <rPh sb="0" eb="3">
      <t>コニイ</t>
    </rPh>
    <phoneticPr fontId="1"/>
  </si>
  <si>
    <t>２月分 棚</t>
    <rPh sb="1" eb="2">
      <t>ガツ</t>
    </rPh>
    <rPh sb="2" eb="3">
      <t>ブン</t>
    </rPh>
    <rPh sb="4" eb="5">
      <t>タナ</t>
    </rPh>
    <phoneticPr fontId="1"/>
  </si>
  <si>
    <t>３月分 棚</t>
    <rPh sb="1" eb="2">
      <t>ガツ</t>
    </rPh>
    <rPh sb="2" eb="3">
      <t>ブン</t>
    </rPh>
    <rPh sb="4" eb="5">
      <t>タナ</t>
    </rPh>
    <phoneticPr fontId="1"/>
  </si>
  <si>
    <t>４月分 棚</t>
    <rPh sb="1" eb="2">
      <t>ガツ</t>
    </rPh>
    <rPh sb="2" eb="3">
      <t>ブン</t>
    </rPh>
    <rPh sb="4" eb="5">
      <t>タナ</t>
    </rPh>
    <phoneticPr fontId="1"/>
  </si>
  <si>
    <t>５月分 棚</t>
    <rPh sb="1" eb="2">
      <t>ガツ</t>
    </rPh>
    <rPh sb="2" eb="3">
      <t>ブン</t>
    </rPh>
    <rPh sb="4" eb="5">
      <t>タナ</t>
    </rPh>
    <phoneticPr fontId="1"/>
  </si>
  <si>
    <t>６月分 棚</t>
    <rPh sb="1" eb="2">
      <t>ガツ</t>
    </rPh>
    <rPh sb="2" eb="3">
      <t>ブン</t>
    </rPh>
    <rPh sb="4" eb="5">
      <t>タナ</t>
    </rPh>
    <phoneticPr fontId="1"/>
  </si>
  <si>
    <t>７月分 棚</t>
    <rPh sb="1" eb="2">
      <t>ガツ</t>
    </rPh>
    <rPh sb="2" eb="3">
      <t>ブン</t>
    </rPh>
    <rPh sb="4" eb="5">
      <t>タナ</t>
    </rPh>
    <phoneticPr fontId="1"/>
  </si>
  <si>
    <t>８月分 棚</t>
    <rPh sb="1" eb="2">
      <t>ガツ</t>
    </rPh>
    <rPh sb="2" eb="3">
      <t>ブン</t>
    </rPh>
    <rPh sb="4" eb="5">
      <t>タナ</t>
    </rPh>
    <phoneticPr fontId="1"/>
  </si>
  <si>
    <t>９月分 棚</t>
    <rPh sb="1" eb="2">
      <t>ガツ</t>
    </rPh>
    <rPh sb="2" eb="3">
      <t>ブン</t>
    </rPh>
    <rPh sb="4" eb="5">
      <t>タナ</t>
    </rPh>
    <phoneticPr fontId="1"/>
  </si>
  <si>
    <t>失　　客</t>
    <rPh sb="0" eb="1">
      <t>シッ</t>
    </rPh>
    <rPh sb="3" eb="4">
      <t>キャク</t>
    </rPh>
    <phoneticPr fontId="1"/>
  </si>
  <si>
    <t>失客</t>
    <rPh sb="0" eb="2">
      <t>シッキャク</t>
    </rPh>
    <phoneticPr fontId="1"/>
  </si>
  <si>
    <t>総カルテ枚数</t>
    <rPh sb="0" eb="1">
      <t>ソウ</t>
    </rPh>
    <rPh sb="4" eb="6">
      <t>マイスウ</t>
    </rPh>
    <phoneticPr fontId="1"/>
  </si>
  <si>
    <t>１月</t>
    <rPh sb="1" eb="2">
      <t>ガツ</t>
    </rPh>
    <phoneticPr fontId="1"/>
  </si>
  <si>
    <t>２月</t>
  </si>
  <si>
    <t>４月</t>
  </si>
  <si>
    <t>５月</t>
  </si>
  <si>
    <t>６月</t>
  </si>
  <si>
    <t>７月</t>
  </si>
  <si>
    <t>９月</t>
  </si>
  <si>
    <r>
      <rPr>
        <b/>
        <sz val="16"/>
        <color theme="1"/>
        <rFont val="ＭＳ ゴシック"/>
        <family val="3"/>
        <charset val="128"/>
      </rPr>
      <t>稼働</t>
    </r>
    <r>
      <rPr>
        <sz val="16"/>
        <color theme="1"/>
        <rFont val="ＭＳ ゴシック"/>
        <family val="3"/>
        <charset val="128"/>
      </rPr>
      <t xml:space="preserve">
４ヶ月</t>
    </r>
    <rPh sb="0" eb="2">
      <t>カドウ</t>
    </rPh>
    <rPh sb="5" eb="6">
      <t>ゲツ</t>
    </rPh>
    <phoneticPr fontId="1"/>
  </si>
  <si>
    <r>
      <rPr>
        <b/>
        <sz val="16"/>
        <color theme="1"/>
        <rFont val="ＭＳ ゴシック"/>
        <family val="3"/>
        <charset val="128"/>
      </rPr>
      <t>現役</t>
    </r>
    <r>
      <rPr>
        <sz val="16"/>
        <color theme="1"/>
        <rFont val="ＭＳ ゴシック"/>
        <family val="3"/>
        <charset val="128"/>
      </rPr>
      <t xml:space="preserve">
２ヶ月</t>
    </r>
    <rPh sb="0" eb="2">
      <t>ゲンエキ</t>
    </rPh>
    <rPh sb="5" eb="6">
      <t>ゲツ</t>
    </rPh>
    <phoneticPr fontId="1"/>
  </si>
  <si>
    <r>
      <rPr>
        <b/>
        <sz val="16"/>
        <color theme="1"/>
        <rFont val="ＭＳ ゴシック"/>
        <family val="3"/>
        <charset val="128"/>
      </rPr>
      <t>離店</t>
    </r>
    <r>
      <rPr>
        <sz val="16"/>
        <color theme="1"/>
        <rFont val="ＭＳ ゴシック"/>
        <family val="3"/>
        <charset val="128"/>
      </rPr>
      <t xml:space="preserve">
６ヶ月</t>
    </r>
    <rPh sb="0" eb="1">
      <t>ハナ</t>
    </rPh>
    <rPh sb="1" eb="2">
      <t>ミセ</t>
    </rPh>
    <rPh sb="5" eb="6">
      <t>ゲツ</t>
    </rPh>
    <phoneticPr fontId="1"/>
  </si>
  <si>
    <r>
      <rPr>
        <b/>
        <sz val="16"/>
        <color theme="1"/>
        <rFont val="ＭＳ ゴシック"/>
        <family val="3"/>
        <charset val="128"/>
      </rPr>
      <t>失客</t>
    </r>
    <r>
      <rPr>
        <sz val="16"/>
        <color theme="1"/>
        <rFont val="ＭＳ ゴシック"/>
        <family val="3"/>
        <charset val="128"/>
      </rPr>
      <t xml:space="preserve">
１年前</t>
    </r>
    <rPh sb="0" eb="2">
      <t>シッキャク</t>
    </rPh>
    <rPh sb="4" eb="5">
      <t>ネン</t>
    </rPh>
    <rPh sb="5" eb="6">
      <t>マエ</t>
    </rPh>
    <phoneticPr fontId="1"/>
  </si>
  <si>
    <r>
      <rPr>
        <b/>
        <sz val="28"/>
        <color theme="1"/>
        <rFont val="ＭＳ ゴシック"/>
        <family val="3"/>
        <charset val="128"/>
      </rPr>
      <t>先生</t>
    </r>
    <r>
      <rPr>
        <b/>
        <sz val="20"/>
        <color theme="1"/>
        <rFont val="ＭＳ ゴシック"/>
        <family val="3"/>
        <charset val="128"/>
      </rPr>
      <t xml:space="preserve">
</t>
    </r>
    <r>
      <rPr>
        <b/>
        <sz val="16"/>
        <color theme="1"/>
        <rFont val="ＭＳ ゴシック"/>
        <family val="3"/>
        <charset val="128"/>
      </rPr>
      <t>（指名）</t>
    </r>
    <rPh sb="0" eb="2">
      <t>センセイ</t>
    </rPh>
    <rPh sb="4" eb="6">
      <t>シメイ</t>
    </rPh>
    <phoneticPr fontId="1"/>
  </si>
  <si>
    <t>総カルテ</t>
    <rPh sb="0" eb="1">
      <t>ソウ</t>
    </rPh>
    <phoneticPr fontId="1"/>
  </si>
  <si>
    <r>
      <t xml:space="preserve">岡田
</t>
    </r>
    <r>
      <rPr>
        <b/>
        <sz val="16"/>
        <color theme="1"/>
        <rFont val="ＭＳ ゴシック"/>
        <family val="3"/>
        <charset val="128"/>
      </rPr>
      <t>（指名）</t>
    </r>
    <rPh sb="0" eb="2">
      <t>オカダ</t>
    </rPh>
    <rPh sb="4" eb="6">
      <t>シメイ</t>
    </rPh>
    <phoneticPr fontId="1"/>
  </si>
  <si>
    <t>総失客枚数</t>
    <rPh sb="0" eb="1">
      <t>ソウ</t>
    </rPh>
    <rPh sb="1" eb="3">
      <t>シッキャク</t>
    </rPh>
    <rPh sb="3" eb="5">
      <t>マイスウ</t>
    </rPh>
    <phoneticPr fontId="1"/>
  </si>
  <si>
    <t>フリー</t>
    <phoneticPr fontId="1"/>
  </si>
  <si>
    <t>合計</t>
    <rPh sb="0" eb="2">
      <t>ゴウケイ</t>
    </rPh>
    <phoneticPr fontId="1"/>
  </si>
  <si>
    <t>全体</t>
    <rPh sb="0" eb="2">
      <t>ゼンタイ</t>
    </rPh>
    <phoneticPr fontId="1"/>
  </si>
  <si>
    <t>昨年末</t>
    <rPh sb="0" eb="2">
      <t>サクネン</t>
    </rPh>
    <rPh sb="2" eb="3">
      <t>マツ</t>
    </rPh>
    <phoneticPr fontId="1"/>
  </si>
  <si>
    <t>新規</t>
    <rPh sb="0" eb="2">
      <t>シンキ</t>
    </rPh>
    <phoneticPr fontId="1"/>
  </si>
  <si>
    <t>増減</t>
    <rPh sb="0" eb="2">
      <t>ゾウゲン</t>
    </rPh>
    <phoneticPr fontId="1"/>
  </si>
  <si>
    <t>合計</t>
    <rPh sb="0" eb="2">
      <t>ゴウケイ</t>
    </rPh>
    <phoneticPr fontId="1"/>
  </si>
  <si>
    <t>店舗総カルテ枚数年間推移</t>
    <rPh sb="0" eb="2">
      <t>テンポ</t>
    </rPh>
    <rPh sb="2" eb="3">
      <t>ソウ</t>
    </rPh>
    <rPh sb="6" eb="8">
      <t>マイスウ</t>
    </rPh>
    <rPh sb="8" eb="10">
      <t>ネンカン</t>
    </rPh>
    <rPh sb="10" eb="12">
      <t>スイイ</t>
    </rPh>
    <phoneticPr fontId="1"/>
  </si>
  <si>
    <t>店舗名</t>
    <rPh sb="0" eb="2">
      <t>テンポ</t>
    </rPh>
    <rPh sb="2" eb="3">
      <t>メイ</t>
    </rPh>
    <phoneticPr fontId="1"/>
  </si>
  <si>
    <t>ビューティブローB.B</t>
    <phoneticPr fontId="1"/>
  </si>
  <si>
    <t>新規客数</t>
    <rPh sb="0" eb="2">
      <t>シンキ</t>
    </rPh>
    <rPh sb="2" eb="3">
      <t>キャク</t>
    </rPh>
    <rPh sb="3" eb="4">
      <t>スウ</t>
    </rPh>
    <phoneticPr fontId="1"/>
  </si>
  <si>
    <t>失客数</t>
    <rPh sb="0" eb="1">
      <t>シツ</t>
    </rPh>
    <rPh sb="1" eb="2">
      <t>キャク</t>
    </rPh>
    <rPh sb="2" eb="3">
      <t>スウ</t>
    </rPh>
    <phoneticPr fontId="1"/>
  </si>
  <si>
    <t>固定リピート率</t>
    <rPh sb="0" eb="2">
      <t>コテイ</t>
    </rPh>
    <rPh sb="6" eb="7">
      <t>リツ</t>
    </rPh>
    <phoneticPr fontId="1"/>
  </si>
  <si>
    <t>総カルテ枚数増減数</t>
    <rPh sb="0" eb="1">
      <t>ソウ</t>
    </rPh>
    <rPh sb="4" eb="6">
      <t>マイスウ</t>
    </rPh>
    <rPh sb="6" eb="8">
      <t>ゾウゲン</t>
    </rPh>
    <rPh sb="8" eb="9">
      <t>スウ</t>
    </rPh>
    <phoneticPr fontId="1"/>
  </si>
  <si>
    <t>手</t>
    <rPh sb="0" eb="1">
      <t>テ</t>
    </rPh>
    <phoneticPr fontId="1"/>
  </si>
  <si>
    <t>新規リピート率
（４ヶ月以内）</t>
    <rPh sb="0" eb="2">
      <t>シンキ</t>
    </rPh>
    <rPh sb="6" eb="7">
      <t>リツ</t>
    </rPh>
    <rPh sb="11" eb="12">
      <t>ゲツ</t>
    </rPh>
    <rPh sb="12" eb="14">
      <t>イナイ</t>
    </rPh>
    <phoneticPr fontId="1"/>
  </si>
  <si>
    <r>
      <rPr>
        <b/>
        <sz val="18"/>
        <color rgb="FFFF0000"/>
        <rFont val="ＭＳ ゴシック"/>
        <family val="3"/>
        <charset val="128"/>
      </rPr>
      <t>手</t>
    </r>
    <r>
      <rPr>
        <b/>
        <sz val="18"/>
        <color theme="1"/>
        <rFont val="ＭＳ ゴシック"/>
        <family val="3"/>
        <charset val="128"/>
      </rPr>
      <t>12月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テ</t>
    </rPh>
    <phoneticPr fontId="1"/>
  </si>
  <si>
    <t>３月</t>
  </si>
  <si>
    <t>８月</t>
  </si>
  <si>
    <t>１０月</t>
  </si>
  <si>
    <t>１１月</t>
  </si>
  <si>
    <t>１２月</t>
  </si>
  <si>
    <t>　</t>
    <phoneticPr fontId="1"/>
  </si>
  <si>
    <t>フリー</t>
    <phoneticPr fontId="1"/>
  </si>
  <si>
    <t>３月</t>
    <phoneticPr fontId="1"/>
  </si>
  <si>
    <t>３月</t>
    <phoneticPr fontId="1"/>
  </si>
  <si>
    <t>３月</t>
    <phoneticPr fontId="1"/>
  </si>
  <si>
    <t>社長</t>
    <rPh sb="0" eb="2">
      <t>シャチョウ</t>
    </rPh>
    <phoneticPr fontId="1"/>
  </si>
  <si>
    <r>
      <t xml:space="preserve">社長
</t>
    </r>
    <r>
      <rPr>
        <b/>
        <sz val="16"/>
        <color theme="1"/>
        <rFont val="ＭＳ ゴシック"/>
        <family val="3"/>
        <charset val="128"/>
      </rPr>
      <t>（指名）</t>
    </r>
    <rPh sb="0" eb="2">
      <t>シャチョウ</t>
    </rPh>
    <rPh sb="4" eb="6">
      <t>シメイ</t>
    </rPh>
    <phoneticPr fontId="1"/>
  </si>
  <si>
    <t>11月</t>
    <phoneticPr fontId="1"/>
  </si>
  <si>
    <t>平均</t>
    <rPh sb="0" eb="2">
      <t>ヘイキン</t>
    </rPh>
    <phoneticPr fontId="1"/>
  </si>
  <si>
    <t>平均</t>
    <rPh sb="0" eb="2">
      <t>ヘイキン</t>
    </rPh>
    <phoneticPr fontId="1"/>
  </si>
  <si>
    <t>２０１８年　カルテ枚数の推移状況</t>
    <rPh sb="4" eb="5">
      <t>ネン</t>
    </rPh>
    <rPh sb="9" eb="11">
      <t>マイスウ</t>
    </rPh>
    <rPh sb="12" eb="14">
      <t>スイイ</t>
    </rPh>
    <rPh sb="14" eb="16">
      <t>ジョウキョウ</t>
    </rPh>
    <phoneticPr fontId="1"/>
  </si>
  <si>
    <t>カルテ枚数　　　日次管理（１月末　手集計結果）</t>
    <rPh sb="3" eb="5">
      <t>マイスウ</t>
    </rPh>
    <rPh sb="8" eb="10">
      <t>ニチジ</t>
    </rPh>
    <rPh sb="10" eb="12">
      <t>カンリ</t>
    </rPh>
    <rPh sb="14" eb="15">
      <t>ガツ</t>
    </rPh>
    <rPh sb="15" eb="16">
      <t>スエ</t>
    </rPh>
    <rPh sb="17" eb="18">
      <t>テ</t>
    </rPh>
    <rPh sb="18" eb="20">
      <t>シュウケイ</t>
    </rPh>
    <rPh sb="20" eb="22">
      <t>ケッカ</t>
    </rPh>
    <phoneticPr fontId="1"/>
  </si>
  <si>
    <t>カルテ枚数　　　日次管理（２月末　手集計結果）</t>
    <rPh sb="3" eb="5">
      <t>マイスウ</t>
    </rPh>
    <rPh sb="8" eb="10">
      <t>ニチジ</t>
    </rPh>
    <rPh sb="10" eb="12">
      <t>カンリ</t>
    </rPh>
    <rPh sb="14" eb="15">
      <t>ガツ</t>
    </rPh>
    <rPh sb="15" eb="16">
      <t>スエ</t>
    </rPh>
    <rPh sb="17" eb="18">
      <t>テ</t>
    </rPh>
    <rPh sb="18" eb="20">
      <t>シュウケイ</t>
    </rPh>
    <rPh sb="20" eb="22">
      <t>ケッカ</t>
    </rPh>
    <phoneticPr fontId="1"/>
  </si>
  <si>
    <t>カルテ枚数　　　日次管理（３月末　手集計結果）</t>
    <rPh sb="3" eb="5">
      <t>マイスウ</t>
    </rPh>
    <rPh sb="8" eb="10">
      <t>ニチジ</t>
    </rPh>
    <rPh sb="10" eb="12">
      <t>カンリ</t>
    </rPh>
    <rPh sb="14" eb="15">
      <t>ガツ</t>
    </rPh>
    <rPh sb="15" eb="16">
      <t>スエ</t>
    </rPh>
    <rPh sb="17" eb="18">
      <t>テ</t>
    </rPh>
    <rPh sb="18" eb="20">
      <t>シュウケイ</t>
    </rPh>
    <rPh sb="20" eb="22">
      <t>ケッカ</t>
    </rPh>
    <phoneticPr fontId="1"/>
  </si>
  <si>
    <t>カルテ枚数　　　日次管理（４月末　手集計結果）</t>
    <rPh sb="3" eb="5">
      <t>マイスウ</t>
    </rPh>
    <rPh sb="8" eb="10">
      <t>ニチジ</t>
    </rPh>
    <rPh sb="10" eb="12">
      <t>カンリ</t>
    </rPh>
    <rPh sb="14" eb="15">
      <t>ガツ</t>
    </rPh>
    <rPh sb="15" eb="16">
      <t>スエ</t>
    </rPh>
    <rPh sb="17" eb="18">
      <t>テ</t>
    </rPh>
    <rPh sb="18" eb="20">
      <t>シュウケイ</t>
    </rPh>
    <rPh sb="20" eb="22">
      <t>ケッカ</t>
    </rPh>
    <phoneticPr fontId="1"/>
  </si>
  <si>
    <r>
      <t>４月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</si>
  <si>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カルテ枚数　　　日次管理（５月末　手集計結果）</t>
    <rPh sb="3" eb="5">
      <t>マイスウ</t>
    </rPh>
    <rPh sb="8" eb="10">
      <t>ニチジ</t>
    </rPh>
    <rPh sb="10" eb="12">
      <t>カンリ</t>
    </rPh>
    <rPh sb="14" eb="15">
      <t>ガツ</t>
    </rPh>
    <rPh sb="15" eb="16">
      <t>スエ</t>
    </rPh>
    <rPh sb="17" eb="18">
      <t>テ</t>
    </rPh>
    <rPh sb="18" eb="20">
      <t>シュウケイ</t>
    </rPh>
    <rPh sb="20" eb="22">
      <t>ケッカ</t>
    </rPh>
    <phoneticPr fontId="1"/>
  </si>
  <si>
    <t>５月</t>
    <phoneticPr fontId="1"/>
  </si>
  <si>
    <t>カルテ枚数　　　日次管理（６月末　手集計結果）</t>
    <rPh sb="3" eb="5">
      <t>マイスウ</t>
    </rPh>
    <rPh sb="8" eb="10">
      <t>ニチジ</t>
    </rPh>
    <rPh sb="10" eb="12">
      <t>カンリ</t>
    </rPh>
    <rPh sb="14" eb="15">
      <t>ガツ</t>
    </rPh>
    <rPh sb="15" eb="16">
      <t>スエ</t>
    </rPh>
    <rPh sb="17" eb="18">
      <t>テ</t>
    </rPh>
    <rPh sb="18" eb="20">
      <t>シュウケイ</t>
    </rPh>
    <rPh sb="20" eb="22">
      <t>ケッカ</t>
    </rPh>
    <phoneticPr fontId="1"/>
  </si>
  <si>
    <t>カルテ枚数　　　日次管理（７月末　手集計結果）</t>
    <rPh sb="3" eb="5">
      <t>マイスウ</t>
    </rPh>
    <rPh sb="8" eb="10">
      <t>ニチジ</t>
    </rPh>
    <rPh sb="10" eb="12">
      <t>カンリ</t>
    </rPh>
    <rPh sb="14" eb="15">
      <t>ガツ</t>
    </rPh>
    <rPh sb="15" eb="16">
      <t>スエ</t>
    </rPh>
    <rPh sb="17" eb="18">
      <t>テ</t>
    </rPh>
    <rPh sb="18" eb="20">
      <t>シュウケイ</t>
    </rPh>
    <rPh sb="20" eb="22">
      <t>ケッカ</t>
    </rPh>
    <phoneticPr fontId="1"/>
  </si>
  <si>
    <t>カルテ枚数　　　日次管理（８月末　手集計結果）</t>
    <rPh sb="3" eb="5">
      <t>マイスウ</t>
    </rPh>
    <rPh sb="8" eb="10">
      <t>ニチジ</t>
    </rPh>
    <rPh sb="10" eb="12">
      <t>カンリ</t>
    </rPh>
    <rPh sb="14" eb="15">
      <t>ガツ</t>
    </rPh>
    <rPh sb="15" eb="16">
      <t>スエ</t>
    </rPh>
    <rPh sb="17" eb="18">
      <t>テ</t>
    </rPh>
    <rPh sb="18" eb="20">
      <t>シュウケイ</t>
    </rPh>
    <rPh sb="20" eb="22">
      <t>ケッカ</t>
    </rPh>
    <phoneticPr fontId="1"/>
  </si>
  <si>
    <t>８月</t>
    <phoneticPr fontId="1"/>
  </si>
  <si>
    <t>カルテ枚数　　　日次管理（９月末　手集計結果）</t>
    <rPh sb="3" eb="5">
      <t>マイスウ</t>
    </rPh>
    <rPh sb="8" eb="10">
      <t>ニチジ</t>
    </rPh>
    <rPh sb="10" eb="12">
      <t>カンリ</t>
    </rPh>
    <rPh sb="14" eb="15">
      <t>ガツ</t>
    </rPh>
    <rPh sb="15" eb="16">
      <t>スエ</t>
    </rPh>
    <rPh sb="17" eb="18">
      <t>テ</t>
    </rPh>
    <rPh sb="18" eb="20">
      <t>シュウケイ</t>
    </rPh>
    <rPh sb="20" eb="22">
      <t>ケッカ</t>
    </rPh>
    <phoneticPr fontId="1"/>
  </si>
  <si>
    <t>９月</t>
    <phoneticPr fontId="1"/>
  </si>
  <si>
    <t>９月</t>
    <phoneticPr fontId="1"/>
  </si>
  <si>
    <t>９月</t>
    <phoneticPr fontId="1"/>
  </si>
  <si>
    <t>カルテ枚数　　　日次管理（１０月末　手集計結果）</t>
    <rPh sb="3" eb="5">
      <t>マイスウ</t>
    </rPh>
    <rPh sb="8" eb="10">
      <t>ニチジ</t>
    </rPh>
    <rPh sb="10" eb="12">
      <t>カンリ</t>
    </rPh>
    <rPh sb="15" eb="16">
      <t>ガツ</t>
    </rPh>
    <rPh sb="16" eb="17">
      <t>スエ</t>
    </rPh>
    <rPh sb="18" eb="19">
      <t>テ</t>
    </rPh>
    <rPh sb="19" eb="21">
      <t>シュウケイ</t>
    </rPh>
    <rPh sb="21" eb="23">
      <t>ケッカ</t>
    </rPh>
    <phoneticPr fontId="1"/>
  </si>
  <si>
    <t>10月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</si>
</sst>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枚&quot;"/>
    <numFmt numFmtId="177" formatCode="[$-411]ggge&quot;年&quot;m&quot;月&quot;d&quot;日&quot;;@"/>
    <numFmt numFmtId="178" formatCode="0_ ;[Red]\-0\ "/>
    <numFmt numFmtId="179" formatCode="####&quot;年&quot;"/>
    <numFmt numFmtId="180" formatCode="##&quot;月&quot;"/>
    <numFmt numFmtId="181" formatCode="0.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FEB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3" fillId="0" borderId="5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2" fillId="0" borderId="25" xfId="0" applyFont="1" applyBorder="1">
      <alignment vertical="center"/>
    </xf>
    <xf numFmtId="176" fontId="3" fillId="0" borderId="12" xfId="0" applyNumberFormat="1" applyFont="1" applyBorder="1">
      <alignment vertical="center"/>
    </xf>
    <xf numFmtId="0" fontId="8" fillId="0" borderId="0" xfId="0" applyFont="1">
      <alignment vertical="center"/>
    </xf>
    <xf numFmtId="176" fontId="3" fillId="0" borderId="29" xfId="0" applyNumberFormat="1" applyFont="1" applyBorder="1">
      <alignment vertical="center"/>
    </xf>
    <xf numFmtId="0" fontId="9" fillId="0" borderId="30" xfId="0" applyFont="1" applyBorder="1" applyAlignment="1">
      <alignment horizontal="center" vertical="center" wrapText="1"/>
    </xf>
    <xf numFmtId="0" fontId="3" fillId="0" borderId="30" xfId="0" applyFont="1" applyBorder="1">
      <alignment vertical="center"/>
    </xf>
    <xf numFmtId="0" fontId="9" fillId="0" borderId="31" xfId="0" applyFont="1" applyBorder="1" applyAlignment="1">
      <alignment horizontal="center" vertical="center" wrapText="1"/>
    </xf>
    <xf numFmtId="0" fontId="3" fillId="0" borderId="31" xfId="0" applyFont="1" applyBorder="1">
      <alignment vertical="center"/>
    </xf>
    <xf numFmtId="0" fontId="2" fillId="0" borderId="51" xfId="0" applyFont="1" applyBorder="1">
      <alignment vertical="center"/>
    </xf>
    <xf numFmtId="0" fontId="14" fillId="0" borderId="41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2" fillId="2" borderId="31" xfId="0" applyFont="1" applyFill="1" applyBorder="1">
      <alignment vertical="center"/>
    </xf>
    <xf numFmtId="0" fontId="12" fillId="2" borderId="39" xfId="0" applyFont="1" applyFill="1" applyBorder="1">
      <alignment vertical="center"/>
    </xf>
    <xf numFmtId="0" fontId="12" fillId="2" borderId="49" xfId="0" applyFont="1" applyFill="1" applyBorder="1">
      <alignment vertical="center"/>
    </xf>
    <xf numFmtId="0" fontId="12" fillId="2" borderId="50" xfId="0" applyFont="1" applyFill="1" applyBorder="1">
      <alignment vertical="center"/>
    </xf>
    <xf numFmtId="0" fontId="9" fillId="3" borderId="35" xfId="0" applyFont="1" applyFill="1" applyBorder="1" applyAlignment="1">
      <alignment horizontal="center" vertical="center" wrapText="1"/>
    </xf>
    <xf numFmtId="0" fontId="5" fillId="3" borderId="35" xfId="0" applyFont="1" applyFill="1" applyBorder="1">
      <alignment vertical="center"/>
    </xf>
    <xf numFmtId="0" fontId="12" fillId="3" borderId="46" xfId="0" applyFont="1" applyFill="1" applyBorder="1">
      <alignment vertical="center"/>
    </xf>
    <xf numFmtId="0" fontId="12" fillId="3" borderId="14" xfId="0" applyFont="1" applyFill="1" applyBorder="1">
      <alignment vertical="center"/>
    </xf>
    <xf numFmtId="0" fontId="12" fillId="3" borderId="48" xfId="0" applyFont="1" applyFill="1" applyBorder="1">
      <alignment vertical="center"/>
    </xf>
    <xf numFmtId="0" fontId="12" fillId="3" borderId="45" xfId="0" applyFont="1" applyFill="1" applyBorder="1">
      <alignment vertical="center"/>
    </xf>
    <xf numFmtId="0" fontId="12" fillId="3" borderId="47" xfId="0" applyFont="1" applyFill="1" applyBorder="1">
      <alignment vertical="center"/>
    </xf>
    <xf numFmtId="0" fontId="14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2" fillId="0" borderId="10" xfId="0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>
      <alignment vertical="center"/>
    </xf>
    <xf numFmtId="0" fontId="5" fillId="0" borderId="56" xfId="0" applyFont="1" applyFill="1" applyBorder="1">
      <alignment vertical="center"/>
    </xf>
    <xf numFmtId="0" fontId="10" fillId="0" borderId="5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5" fillId="0" borderId="58" xfId="0" applyFont="1" applyFill="1" applyBorder="1">
      <alignment vertical="center"/>
    </xf>
    <xf numFmtId="0" fontId="14" fillId="0" borderId="41" xfId="0" applyFont="1" applyFill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>
      <alignment vertical="center"/>
    </xf>
    <xf numFmtId="178" fontId="5" fillId="0" borderId="45" xfId="0" applyNumberFormat="1" applyFont="1" applyFill="1" applyBorder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>
      <alignment vertical="center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>
      <alignment vertical="center"/>
    </xf>
    <xf numFmtId="0" fontId="5" fillId="0" borderId="62" xfId="0" applyFont="1" applyFill="1" applyBorder="1">
      <alignment vertical="center"/>
    </xf>
    <xf numFmtId="0" fontId="16" fillId="0" borderId="0" xfId="0" applyFont="1">
      <alignment vertical="center"/>
    </xf>
    <xf numFmtId="179" fontId="16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9" xfId="0" applyBorder="1">
      <alignment vertical="center"/>
    </xf>
    <xf numFmtId="180" fontId="0" fillId="0" borderId="11" xfId="0" applyNumberFormat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1" xfId="0" applyBorder="1">
      <alignment vertical="center"/>
    </xf>
    <xf numFmtId="0" fontId="0" fillId="0" borderId="57" xfId="0" applyBorder="1">
      <alignment vertical="center"/>
    </xf>
    <xf numFmtId="0" fontId="0" fillId="0" borderId="59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7" xfId="0" applyBorder="1">
      <alignment vertical="center"/>
    </xf>
    <xf numFmtId="0" fontId="0" fillId="0" borderId="60" xfId="0" applyBorder="1">
      <alignment vertical="center"/>
    </xf>
    <xf numFmtId="180" fontId="0" fillId="0" borderId="12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19" fillId="0" borderId="0" xfId="0" applyFont="1" applyAlignment="1">
      <alignment horizontal="center" vertical="center"/>
    </xf>
    <xf numFmtId="0" fontId="0" fillId="5" borderId="5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57" xfId="0" applyFill="1" applyBorder="1">
      <alignment vertical="center"/>
    </xf>
    <xf numFmtId="0" fontId="0" fillId="5" borderId="40" xfId="0" applyFill="1" applyBorder="1" applyAlignment="1">
      <alignment vertical="center" wrapText="1" shrinkToFit="1"/>
    </xf>
    <xf numFmtId="0" fontId="0" fillId="5" borderId="5" xfId="0" applyFill="1" applyBorder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 vertical="center"/>
    </xf>
    <xf numFmtId="181" fontId="22" fillId="0" borderId="59" xfId="0" applyNumberFormat="1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E7F6FF"/>
      <color rgb="FFEBFFEB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30072576910114E-2"/>
          <c:y val="8.4642188147534186E-2"/>
          <c:w val="0.873164211779204"/>
          <c:h val="0.8065299627020307"/>
        </c:manualLayout>
      </c:layout>
      <c:lineChart>
        <c:grouping val="standard"/>
        <c:varyColors val="0"/>
        <c:ser>
          <c:idx val="0"/>
          <c:order val="0"/>
          <c:tx>
            <c:strRef>
              <c:f>先生・岡田・秀尚!$C$3</c:f>
              <c:strCache>
                <c:ptCount val="1"/>
                <c:pt idx="0">
                  <c:v>総カルテ</c:v>
                </c:pt>
              </c:strCache>
            </c:strRef>
          </c:tx>
          <c:marker>
            <c:symbol val="none"/>
          </c:marker>
          <c:cat>
            <c:strRef>
              <c:f>先生・岡田・秀尚!$D$2:$P$2</c:f>
              <c:strCache>
                <c:ptCount val="13"/>
                <c:pt idx="0">
                  <c:v>昨年末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手12月</c:v>
                </c:pt>
              </c:strCache>
            </c:strRef>
          </c:cat>
          <c:val>
            <c:numRef>
              <c:f>先生・岡田・秀尚!$D$3:$P$3</c:f>
              <c:numCache>
                <c:formatCode>General</c:formatCode>
                <c:ptCount val="13"/>
                <c:pt idx="0">
                  <c:v>197</c:v>
                </c:pt>
                <c:pt idx="1">
                  <c:v>189</c:v>
                </c:pt>
                <c:pt idx="2">
                  <c:v>197</c:v>
                </c:pt>
                <c:pt idx="3">
                  <c:v>188</c:v>
                </c:pt>
                <c:pt idx="4">
                  <c:v>190</c:v>
                </c:pt>
                <c:pt idx="5">
                  <c:v>199</c:v>
                </c:pt>
                <c:pt idx="6">
                  <c:v>197</c:v>
                </c:pt>
                <c:pt idx="7">
                  <c:v>187</c:v>
                </c:pt>
                <c:pt idx="8">
                  <c:v>180</c:v>
                </c:pt>
                <c:pt idx="9">
                  <c:v>175</c:v>
                </c:pt>
                <c:pt idx="10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C8-497D-8329-EC03FF1EC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72352"/>
        <c:axId val="71973888"/>
      </c:lineChart>
      <c:lineChart>
        <c:grouping val="standard"/>
        <c:varyColors val="0"/>
        <c:ser>
          <c:idx val="1"/>
          <c:order val="1"/>
          <c:tx>
            <c:strRef>
              <c:f>先生・岡田・秀尚!$C$5</c:f>
              <c:strCache>
                <c:ptCount val="1"/>
                <c:pt idx="0">
                  <c:v>失客</c:v>
                </c:pt>
              </c:strCache>
            </c:strRef>
          </c:tx>
          <c:marker>
            <c:symbol val="none"/>
          </c:marker>
          <c:cat>
            <c:strRef>
              <c:f>先生・岡田・秀尚!$D$2:$P$2</c:f>
              <c:strCache>
                <c:ptCount val="13"/>
                <c:pt idx="0">
                  <c:v>昨年末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手12月</c:v>
                </c:pt>
              </c:strCache>
            </c:strRef>
          </c:cat>
          <c:val>
            <c:numRef>
              <c:f>先生・岡田・秀尚!$D$5:$P$5</c:f>
              <c:numCache>
                <c:formatCode>General</c:formatCode>
                <c:ptCount val="13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C8-497D-8329-EC03FF1EC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81312"/>
        <c:axId val="71979776"/>
      </c:lineChart>
      <c:catAx>
        <c:axId val="7197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973888"/>
        <c:crosses val="autoZero"/>
        <c:auto val="1"/>
        <c:lblAlgn val="ctr"/>
        <c:lblOffset val="100"/>
        <c:noMultiLvlLbl val="0"/>
      </c:catAx>
      <c:valAx>
        <c:axId val="71973888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972352"/>
        <c:crosses val="autoZero"/>
        <c:crossBetween val="between"/>
      </c:valAx>
      <c:valAx>
        <c:axId val="71979776"/>
        <c:scaling>
          <c:orientation val="minMax"/>
          <c:max val="2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71981312"/>
        <c:crosses val="max"/>
        <c:crossBetween val="between"/>
      </c:valAx>
      <c:catAx>
        <c:axId val="7198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9797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先生・岡田・秀尚!$C$15</c:f>
              <c:strCache>
                <c:ptCount val="1"/>
                <c:pt idx="0">
                  <c:v>総カルテ</c:v>
                </c:pt>
              </c:strCache>
            </c:strRef>
          </c:tx>
          <c:marker>
            <c:symbol val="none"/>
          </c:marker>
          <c:cat>
            <c:strRef>
              <c:f>先生・岡田・秀尚!$D$14:$P$14</c:f>
              <c:strCache>
                <c:ptCount val="13"/>
                <c:pt idx="0">
                  <c:v>昨年末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手12月</c:v>
                </c:pt>
              </c:strCache>
            </c:strRef>
          </c:cat>
          <c:val>
            <c:numRef>
              <c:f>先生・岡田・秀尚!$D$15:$P$15</c:f>
              <c:numCache>
                <c:formatCode>General</c:formatCode>
                <c:ptCount val="13"/>
                <c:pt idx="0">
                  <c:v>75</c:v>
                </c:pt>
                <c:pt idx="1">
                  <c:v>76</c:v>
                </c:pt>
                <c:pt idx="2">
                  <c:v>81</c:v>
                </c:pt>
                <c:pt idx="3">
                  <c:v>90</c:v>
                </c:pt>
                <c:pt idx="4">
                  <c:v>98</c:v>
                </c:pt>
                <c:pt idx="5">
                  <c:v>91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3E-4B54-BE77-07AFA726B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16576"/>
        <c:axId val="72218112"/>
      </c:lineChart>
      <c:lineChart>
        <c:grouping val="standard"/>
        <c:varyColors val="0"/>
        <c:ser>
          <c:idx val="1"/>
          <c:order val="1"/>
          <c:tx>
            <c:strRef>
              <c:f>先生・岡田・秀尚!$C$17</c:f>
              <c:strCache>
                <c:ptCount val="1"/>
                <c:pt idx="0">
                  <c:v>失客</c:v>
                </c:pt>
              </c:strCache>
            </c:strRef>
          </c:tx>
          <c:marker>
            <c:symbol val="none"/>
          </c:marker>
          <c:cat>
            <c:strRef>
              <c:f>先生・岡田・秀尚!$D$14:$P$14</c:f>
              <c:strCache>
                <c:ptCount val="13"/>
                <c:pt idx="0">
                  <c:v>昨年末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手12月</c:v>
                </c:pt>
              </c:strCache>
            </c:strRef>
          </c:cat>
          <c:val>
            <c:numRef>
              <c:f>先生・岡田・秀尚!$D$17:$P$17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E-4B54-BE77-07AFA726B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7456"/>
        <c:axId val="72219648"/>
      </c:lineChart>
      <c:catAx>
        <c:axId val="7221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218112"/>
        <c:crosses val="autoZero"/>
        <c:auto val="1"/>
        <c:lblAlgn val="ctr"/>
        <c:lblOffset val="100"/>
        <c:noMultiLvlLbl val="0"/>
      </c:catAx>
      <c:valAx>
        <c:axId val="72218112"/>
        <c:scaling>
          <c:orientation val="minMax"/>
          <c:max val="1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216576"/>
        <c:crosses val="autoZero"/>
        <c:crossBetween val="between"/>
        <c:majorUnit val="50"/>
      </c:valAx>
      <c:valAx>
        <c:axId val="72219648"/>
        <c:scaling>
          <c:orientation val="minMax"/>
          <c:max val="14"/>
        </c:scaling>
        <c:delete val="0"/>
        <c:axPos val="r"/>
        <c:numFmt formatCode="General" sourceLinked="1"/>
        <c:majorTickMark val="out"/>
        <c:minorTickMark val="none"/>
        <c:tickLblPos val="nextTo"/>
        <c:crossAx val="72307456"/>
        <c:crosses val="max"/>
        <c:crossBetween val="between"/>
        <c:majorUnit val="2"/>
      </c:valAx>
      <c:catAx>
        <c:axId val="7230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2196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先生・岡田・秀尚!$C$27</c:f>
              <c:strCache>
                <c:ptCount val="1"/>
                <c:pt idx="0">
                  <c:v>総カルテ</c:v>
                </c:pt>
              </c:strCache>
            </c:strRef>
          </c:tx>
          <c:marker>
            <c:symbol val="none"/>
          </c:marker>
          <c:cat>
            <c:strRef>
              <c:f>先生・岡田・秀尚!$D$26:$P$26</c:f>
              <c:strCache>
                <c:ptCount val="13"/>
                <c:pt idx="0">
                  <c:v>昨年末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手12月</c:v>
                </c:pt>
              </c:strCache>
            </c:strRef>
          </c:cat>
          <c:val>
            <c:numRef>
              <c:f>先生・岡田・秀尚!$D$27:$P$27</c:f>
              <c:numCache>
                <c:formatCode>General</c:formatCode>
                <c:ptCount val="13"/>
                <c:pt idx="0">
                  <c:v>250</c:v>
                </c:pt>
                <c:pt idx="1">
                  <c:v>257</c:v>
                </c:pt>
                <c:pt idx="2">
                  <c:v>273</c:v>
                </c:pt>
                <c:pt idx="3">
                  <c:v>280</c:v>
                </c:pt>
                <c:pt idx="4">
                  <c:v>279</c:v>
                </c:pt>
                <c:pt idx="5">
                  <c:v>280</c:v>
                </c:pt>
                <c:pt idx="6">
                  <c:v>291</c:v>
                </c:pt>
                <c:pt idx="7">
                  <c:v>310</c:v>
                </c:pt>
                <c:pt idx="8">
                  <c:v>304</c:v>
                </c:pt>
                <c:pt idx="9">
                  <c:v>300</c:v>
                </c:pt>
                <c:pt idx="10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0-470E-BCE6-E11FD2767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37664"/>
        <c:axId val="72343552"/>
      </c:lineChart>
      <c:lineChart>
        <c:grouping val="standard"/>
        <c:varyColors val="0"/>
        <c:ser>
          <c:idx val="1"/>
          <c:order val="1"/>
          <c:tx>
            <c:strRef>
              <c:f>先生・岡田・秀尚!$C$29</c:f>
              <c:strCache>
                <c:ptCount val="1"/>
                <c:pt idx="0">
                  <c:v>失客</c:v>
                </c:pt>
              </c:strCache>
            </c:strRef>
          </c:tx>
          <c:marker>
            <c:symbol val="none"/>
          </c:marker>
          <c:cat>
            <c:strRef>
              <c:f>先生・岡田・秀尚!$D$26:$P$26</c:f>
              <c:strCache>
                <c:ptCount val="13"/>
                <c:pt idx="0">
                  <c:v>昨年末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手12月</c:v>
                </c:pt>
              </c:strCache>
            </c:strRef>
          </c:cat>
          <c:val>
            <c:numRef>
              <c:f>先生・岡田・秀尚!$D$29:$P$29</c:f>
              <c:numCache>
                <c:formatCode>General</c:formatCode>
                <c:ptCount val="13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0-470E-BCE6-E11FD2767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46624"/>
        <c:axId val="72345088"/>
      </c:lineChart>
      <c:catAx>
        <c:axId val="7233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343552"/>
        <c:crosses val="autoZero"/>
        <c:auto val="1"/>
        <c:lblAlgn val="ctr"/>
        <c:lblOffset val="100"/>
        <c:noMultiLvlLbl val="0"/>
      </c:catAx>
      <c:valAx>
        <c:axId val="72343552"/>
        <c:scaling>
          <c:orientation val="minMax"/>
          <c:max val="33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337664"/>
        <c:crosses val="autoZero"/>
        <c:crossBetween val="between"/>
        <c:majorUnit val="50"/>
      </c:valAx>
      <c:valAx>
        <c:axId val="7234508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72346624"/>
        <c:crosses val="max"/>
        <c:crossBetween val="between"/>
        <c:majorUnit val="2"/>
      </c:valAx>
      <c:catAx>
        <c:axId val="7234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3450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フリー・全体!$C$3</c:f>
              <c:strCache>
                <c:ptCount val="1"/>
                <c:pt idx="0">
                  <c:v>総カルテ</c:v>
                </c:pt>
              </c:strCache>
            </c:strRef>
          </c:tx>
          <c:marker>
            <c:symbol val="none"/>
          </c:marker>
          <c:cat>
            <c:strRef>
              <c:f>フリー・全体!$D$2:$P$2</c:f>
              <c:strCache>
                <c:ptCount val="13"/>
                <c:pt idx="0">
                  <c:v>昨年末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手12月</c:v>
                </c:pt>
              </c:strCache>
            </c:strRef>
          </c:cat>
          <c:val>
            <c:numRef>
              <c:f>フリー・全体!$D$3:$P$3</c:f>
              <c:numCache>
                <c:formatCode>General</c:formatCode>
                <c:ptCount val="13"/>
                <c:pt idx="0">
                  <c:v>88</c:v>
                </c:pt>
                <c:pt idx="1">
                  <c:v>94</c:v>
                </c:pt>
                <c:pt idx="2">
                  <c:v>81</c:v>
                </c:pt>
                <c:pt idx="3">
                  <c:v>77</c:v>
                </c:pt>
                <c:pt idx="4">
                  <c:v>80</c:v>
                </c:pt>
                <c:pt idx="5">
                  <c:v>76</c:v>
                </c:pt>
                <c:pt idx="6">
                  <c:v>78</c:v>
                </c:pt>
                <c:pt idx="7">
                  <c:v>79</c:v>
                </c:pt>
                <c:pt idx="8">
                  <c:v>82</c:v>
                </c:pt>
                <c:pt idx="9">
                  <c:v>79</c:v>
                </c:pt>
                <c:pt idx="1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D9-4FDD-B8F6-D2F5A406A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64256"/>
        <c:axId val="81670144"/>
      </c:lineChart>
      <c:lineChart>
        <c:grouping val="standard"/>
        <c:varyColors val="0"/>
        <c:ser>
          <c:idx val="1"/>
          <c:order val="1"/>
          <c:tx>
            <c:strRef>
              <c:f>フリー・全体!$C$5</c:f>
              <c:strCache>
                <c:ptCount val="1"/>
                <c:pt idx="0">
                  <c:v>失客</c:v>
                </c:pt>
              </c:strCache>
            </c:strRef>
          </c:tx>
          <c:marker>
            <c:symbol val="none"/>
          </c:marker>
          <c:cat>
            <c:strRef>
              <c:f>フリー・全体!$D$2:$P$2</c:f>
              <c:strCache>
                <c:ptCount val="13"/>
                <c:pt idx="0">
                  <c:v>昨年末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手12月</c:v>
                </c:pt>
              </c:strCache>
            </c:strRef>
          </c:cat>
          <c:val>
            <c:numRef>
              <c:f>フリー・全体!$D$5:$P$5</c:f>
              <c:numCache>
                <c:formatCode>General</c:formatCode>
                <c:ptCount val="13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9-4FDD-B8F6-D2F5A406A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73216"/>
        <c:axId val="81671680"/>
      </c:lineChart>
      <c:catAx>
        <c:axId val="8166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70144"/>
        <c:crosses val="autoZero"/>
        <c:auto val="1"/>
        <c:lblAlgn val="ctr"/>
        <c:lblOffset val="100"/>
        <c:noMultiLvlLbl val="0"/>
      </c:catAx>
      <c:valAx>
        <c:axId val="81670144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64256"/>
        <c:crosses val="autoZero"/>
        <c:crossBetween val="between"/>
        <c:majorUnit val="50"/>
      </c:valAx>
      <c:valAx>
        <c:axId val="81671680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81673216"/>
        <c:crosses val="max"/>
        <c:crossBetween val="between"/>
        <c:majorUnit val="2"/>
      </c:valAx>
      <c:catAx>
        <c:axId val="8167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716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フリー・全体!$C$15</c:f>
              <c:strCache>
                <c:ptCount val="1"/>
                <c:pt idx="0">
                  <c:v>総カルテ</c:v>
                </c:pt>
              </c:strCache>
            </c:strRef>
          </c:tx>
          <c:marker>
            <c:symbol val="none"/>
          </c:marker>
          <c:cat>
            <c:strRef>
              <c:f>フリー・全体!$D$14:$P$14</c:f>
              <c:strCache>
                <c:ptCount val="13"/>
                <c:pt idx="0">
                  <c:v>昨年末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手12月</c:v>
                </c:pt>
              </c:strCache>
            </c:strRef>
          </c:cat>
          <c:val>
            <c:numRef>
              <c:f>フリー・全体!$D$15:$P$15</c:f>
              <c:numCache>
                <c:formatCode>General</c:formatCode>
                <c:ptCount val="13"/>
                <c:pt idx="0">
                  <c:v>610</c:v>
                </c:pt>
                <c:pt idx="1">
                  <c:v>616</c:v>
                </c:pt>
                <c:pt idx="2">
                  <c:v>632</c:v>
                </c:pt>
                <c:pt idx="3">
                  <c:v>635</c:v>
                </c:pt>
                <c:pt idx="4">
                  <c:v>647</c:v>
                </c:pt>
                <c:pt idx="5">
                  <c:v>646</c:v>
                </c:pt>
                <c:pt idx="6">
                  <c:v>653</c:v>
                </c:pt>
                <c:pt idx="7">
                  <c:v>663</c:v>
                </c:pt>
                <c:pt idx="8">
                  <c:v>652</c:v>
                </c:pt>
                <c:pt idx="9">
                  <c:v>638</c:v>
                </c:pt>
                <c:pt idx="10">
                  <c:v>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29-441D-9D21-1486D67C8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57312"/>
        <c:axId val="81758848"/>
      </c:lineChart>
      <c:lineChart>
        <c:grouping val="standard"/>
        <c:varyColors val="0"/>
        <c:ser>
          <c:idx val="1"/>
          <c:order val="1"/>
          <c:tx>
            <c:strRef>
              <c:f>フリー・全体!$C$17</c:f>
              <c:strCache>
                <c:ptCount val="1"/>
                <c:pt idx="0">
                  <c:v>失客</c:v>
                </c:pt>
              </c:strCache>
            </c:strRef>
          </c:tx>
          <c:marker>
            <c:symbol val="none"/>
          </c:marker>
          <c:cat>
            <c:strRef>
              <c:f>フリー・全体!$D$14:$P$14</c:f>
              <c:strCache>
                <c:ptCount val="13"/>
                <c:pt idx="0">
                  <c:v>昨年末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  <c:pt idx="12">
                  <c:v>手12月</c:v>
                </c:pt>
              </c:strCache>
            </c:strRef>
          </c:cat>
          <c:val>
            <c:numRef>
              <c:f>フリー・全体!$D$17:$P$17</c:f>
              <c:numCache>
                <c:formatCode>General</c:formatCode>
                <c:ptCount val="13"/>
                <c:pt idx="0">
                  <c:v>18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16</c:v>
                </c:pt>
                <c:pt idx="7">
                  <c:v>21</c:v>
                </c:pt>
                <c:pt idx="8">
                  <c:v>13</c:v>
                </c:pt>
                <c:pt idx="9">
                  <c:v>16</c:v>
                </c:pt>
                <c:pt idx="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9-441D-9D21-1486D67C8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06240"/>
        <c:axId val="82104704"/>
      </c:lineChart>
      <c:catAx>
        <c:axId val="8175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758848"/>
        <c:crosses val="autoZero"/>
        <c:auto val="1"/>
        <c:lblAlgn val="ctr"/>
        <c:lblOffset val="100"/>
        <c:noMultiLvlLbl val="0"/>
      </c:catAx>
      <c:valAx>
        <c:axId val="81758848"/>
        <c:scaling>
          <c:orientation val="minMax"/>
          <c:max val="8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757312"/>
        <c:crosses val="autoZero"/>
        <c:crossBetween val="between"/>
        <c:majorUnit val="100"/>
      </c:valAx>
      <c:valAx>
        <c:axId val="82104704"/>
        <c:scaling>
          <c:orientation val="minMax"/>
          <c:max val="5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82106240"/>
        <c:crosses val="max"/>
        <c:crossBetween val="between"/>
        <c:majorUnit val="10"/>
      </c:valAx>
      <c:catAx>
        <c:axId val="8210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1047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総カルテ枚数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28212071473774"/>
          <c:y val="0.17685185185185184"/>
          <c:w val="0.86554347853492375"/>
          <c:h val="0.6065354330708661"/>
        </c:manualLayout>
      </c:layout>
      <c:lineChart>
        <c:grouping val="stacked"/>
        <c:varyColors val="0"/>
        <c:ser>
          <c:idx val="0"/>
          <c:order val="0"/>
          <c:tx>
            <c:strRef>
              <c:f>店舗総カルテ枚数年間推移!$C$7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店舗総カルテ枚数年間推移!$D$6:$O$6</c:f>
              <c:numCache>
                <c:formatCode>##"月"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店舗総カルテ枚数年間推移!$D$7:$O$7</c:f>
              <c:numCache>
                <c:formatCode>General</c:formatCode>
                <c:ptCount val="12"/>
                <c:pt idx="0">
                  <c:v>564</c:v>
                </c:pt>
                <c:pt idx="1">
                  <c:v>570</c:v>
                </c:pt>
                <c:pt idx="2">
                  <c:v>571</c:v>
                </c:pt>
                <c:pt idx="3">
                  <c:v>582</c:v>
                </c:pt>
                <c:pt idx="4">
                  <c:v>598</c:v>
                </c:pt>
                <c:pt idx="5">
                  <c:v>602</c:v>
                </c:pt>
                <c:pt idx="6">
                  <c:v>608</c:v>
                </c:pt>
                <c:pt idx="7">
                  <c:v>639</c:v>
                </c:pt>
                <c:pt idx="8">
                  <c:v>638</c:v>
                </c:pt>
                <c:pt idx="9">
                  <c:v>624</c:v>
                </c:pt>
                <c:pt idx="10">
                  <c:v>621</c:v>
                </c:pt>
                <c:pt idx="11">
                  <c:v>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7B-420C-8750-F2192B086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5040"/>
        <c:axId val="90374144"/>
      </c:lineChart>
      <c:lineChart>
        <c:grouping val="stacked"/>
        <c:varyColors val="0"/>
        <c:ser>
          <c:idx val="1"/>
          <c:order val="1"/>
          <c:tx>
            <c:strRef>
              <c:f>店舗総カルテ枚数年間推移!$C$16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店舗総カルテ枚数年間推移!$D$6:$O$6</c:f>
              <c:numCache>
                <c:formatCode>##"月"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店舗総カルテ枚数年間推移!$D$16:$M$16</c:f>
              <c:numCache>
                <c:formatCode>General</c:formatCode>
                <c:ptCount val="10"/>
                <c:pt idx="0">
                  <c:v>616</c:v>
                </c:pt>
                <c:pt idx="1">
                  <c:v>632</c:v>
                </c:pt>
                <c:pt idx="2">
                  <c:v>635</c:v>
                </c:pt>
                <c:pt idx="3">
                  <c:v>647</c:v>
                </c:pt>
                <c:pt idx="4">
                  <c:v>646</c:v>
                </c:pt>
                <c:pt idx="5">
                  <c:v>653</c:v>
                </c:pt>
                <c:pt idx="6">
                  <c:v>663</c:v>
                </c:pt>
                <c:pt idx="7">
                  <c:v>652</c:v>
                </c:pt>
                <c:pt idx="8">
                  <c:v>638</c:v>
                </c:pt>
                <c:pt idx="9">
                  <c:v>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7B-420C-8750-F2192B086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6832"/>
        <c:axId val="90375296"/>
      </c:lineChart>
      <c:catAx>
        <c:axId val="95095040"/>
        <c:scaling>
          <c:orientation val="minMax"/>
        </c:scaling>
        <c:delete val="0"/>
        <c:axPos val="b"/>
        <c:numFmt formatCode="##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374144"/>
        <c:crosses val="autoZero"/>
        <c:auto val="1"/>
        <c:lblAlgn val="ctr"/>
        <c:lblOffset val="100"/>
        <c:noMultiLvlLbl val="0"/>
      </c:catAx>
      <c:valAx>
        <c:axId val="90374144"/>
        <c:scaling>
          <c:orientation val="minMax"/>
          <c:max val="7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095040"/>
        <c:crosses val="autoZero"/>
        <c:crossBetween val="between"/>
        <c:majorUnit val="100"/>
      </c:valAx>
      <c:valAx>
        <c:axId val="90375296"/>
        <c:scaling>
          <c:orientation val="minMax"/>
          <c:max val="10000"/>
        </c:scaling>
        <c:delete val="1"/>
        <c:axPos val="r"/>
        <c:numFmt formatCode="General" sourceLinked="1"/>
        <c:majorTickMark val="out"/>
        <c:minorTickMark val="none"/>
        <c:tickLblPos val="nextTo"/>
        <c:crossAx val="90376832"/>
        <c:crosses val="max"/>
        <c:crossBetween val="between"/>
      </c:valAx>
      <c:catAx>
        <c:axId val="90376832"/>
        <c:scaling>
          <c:orientation val="minMax"/>
        </c:scaling>
        <c:delete val="1"/>
        <c:axPos val="b"/>
        <c:numFmt formatCode="##&quot;月&quot;" sourceLinked="1"/>
        <c:majorTickMark val="out"/>
        <c:minorTickMark val="none"/>
        <c:tickLblPos val="nextTo"/>
        <c:crossAx val="90375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15873</xdr:colOff>
      <xdr:row>6</xdr:row>
      <xdr:rowOff>365125</xdr:rowOff>
    </xdr:from>
    <xdr:to>
      <xdr:col>16</xdr:col>
      <xdr:colOff>809624</xdr:colOff>
      <xdr:row>11</xdr:row>
      <xdr:rowOff>444500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1079499</xdr:colOff>
      <xdr:row>18</xdr:row>
      <xdr:rowOff>581024</xdr:rowOff>
    </xdr:from>
    <xdr:to>
      <xdr:col>16</xdr:col>
      <xdr:colOff>825500</xdr:colOff>
      <xdr:row>23</xdr:row>
      <xdr:rowOff>396874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</xdr:colOff>
      <xdr:row>30</xdr:row>
      <xdr:rowOff>295275</xdr:rowOff>
    </xdr:from>
    <xdr:to>
      <xdr:col>16</xdr:col>
      <xdr:colOff>809625</xdr:colOff>
      <xdr:row>35</xdr:row>
      <xdr:rowOff>127000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15874</xdr:colOff>
      <xdr:row>6</xdr:row>
      <xdr:rowOff>581025</xdr:rowOff>
    </xdr:from>
    <xdr:to>
      <xdr:col>16</xdr:col>
      <xdr:colOff>31749</xdr:colOff>
      <xdr:row>11</xdr:row>
      <xdr:rowOff>387350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15874</xdr:colOff>
      <xdr:row>18</xdr:row>
      <xdr:rowOff>581024</xdr:rowOff>
    </xdr:from>
    <xdr:to>
      <xdr:col>16</xdr:col>
      <xdr:colOff>1016000</xdr:colOff>
      <xdr:row>23</xdr:row>
      <xdr:rowOff>428624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147637</xdr:rowOff>
    </xdr:from>
    <xdr:to>
      <xdr:col>15</xdr:col>
      <xdr:colOff>38100</xdr:colOff>
      <xdr:row>46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0.00211</cdr:x>
      <cdr:y>0.68409</cdr:y>
    </cdr:from>
    <cdr:to>
      <cdr:x>0.08646</cdr:x>
      <cdr:y>0.80765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950" y="2811656"/>
          <a:ext cx="836300" cy="50780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>
              <a:lumMod val="8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0</a:t>
          </a:r>
          <a:r>
            <a:rPr lang="ja-JP" altLang="en-US" sz="1000"/>
            <a:t>～</a:t>
          </a:r>
          <a:r>
            <a:rPr lang="en-US" altLang="ja-JP" sz="1000"/>
            <a:t>10000</a:t>
          </a:r>
          <a:r>
            <a:rPr lang="ja-JP" altLang="en-US" sz="1000"/>
            <a:t>枚で設定</a:t>
          </a:r>
        </a:p>
      </cdr:txBody>
    </cdr:sp>
  </cdr:relSizeAnchor>
  <cdr:relSizeAnchor xmlns:cdr="http://schemas.openxmlformats.org/drawingml/2006/chartDrawing">
    <cdr:from>
      <cdr:x>0.48607</cdr:x>
      <cdr:y>0.6292</cdr:y>
    </cdr:from>
    <cdr:to>
      <cdr:x>0.57637</cdr:x>
      <cdr:y>0.71495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819638" y="2586024"/>
          <a:ext cx="895372" cy="352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800">
              <a:solidFill>
                <a:schemeClr val="tx2">
                  <a:lumMod val="60000"/>
                  <a:lumOff val="40000"/>
                </a:schemeClr>
              </a:solidFill>
            </a:rPr>
            <a:t>2017</a:t>
          </a:r>
          <a:r>
            <a:rPr lang="ja-JP" altLang="en-US" sz="1800">
              <a:solidFill>
                <a:schemeClr val="tx2">
                  <a:lumMod val="60000"/>
                  <a:lumOff val="40000"/>
                </a:schemeClr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0.18636</cdr:x>
      <cdr:y>0.43684</cdr:y>
    </cdr:from>
    <cdr:to>
      <cdr:x>0.28338</cdr:x>
      <cdr:y>0.52259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847856" y="1795429"/>
          <a:ext cx="962019" cy="352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800">
              <a:solidFill>
                <a:srgbClr val="FF0000"/>
              </a:solidFill>
            </a:rPr>
            <a:t>2018</a:t>
          </a:r>
          <a:r>
            <a:rPr lang="ja-JP" altLang="en-US" sz="1800">
              <a:solidFill>
                <a:srgbClr val="FF0000"/>
              </a:solidFill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5"/>
  <sheetViews>
    <sheetView tabSelected="1" zoomScale="60" zoomScaleNormal="60" workbookViewId="0">
      <selection activeCell="U25" sqref="U25"/>
    </sheetView>
  </sheetViews>
  <sheetFormatPr defaultRowHeight="14.25" x14ac:dyDescent="0.15"/>
  <cols>
    <col min="1" max="1" width="1.875" style="1" customWidth="1"/>
    <col min="2" max="2" width="14.125" style="1" customWidth="1"/>
    <col min="3" max="3" width="14" style="1" customWidth="1"/>
    <col min="4" max="17" width="11" style="1" customWidth="1"/>
    <col min="18" max="16384" width="9" style="1"/>
  </cols>
  <sheetData>
    <row r="2" spans="2:17" ht="56.25" thickBot="1" x14ac:dyDescent="0.2">
      <c r="B2" s="110" t="s">
        <v>70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2:17" ht="39" customHeight="1" x14ac:dyDescent="0.15">
      <c r="B3" s="121"/>
      <c r="C3" s="122"/>
      <c r="D3" s="51" t="s">
        <v>41</v>
      </c>
      <c r="E3" s="36" t="s">
        <v>23</v>
      </c>
      <c r="F3" s="36" t="s">
        <v>24</v>
      </c>
      <c r="G3" s="36" t="s">
        <v>55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56</v>
      </c>
      <c r="M3" s="36" t="s">
        <v>29</v>
      </c>
      <c r="N3" s="36" t="s">
        <v>57</v>
      </c>
      <c r="O3" s="36" t="s">
        <v>58</v>
      </c>
      <c r="P3" s="36" t="s">
        <v>59</v>
      </c>
      <c r="Q3" s="23" t="s">
        <v>39</v>
      </c>
    </row>
    <row r="4" spans="2:17" ht="46.5" customHeight="1" x14ac:dyDescent="0.15">
      <c r="B4" s="115" t="s">
        <v>34</v>
      </c>
      <c r="C4" s="18" t="s">
        <v>30</v>
      </c>
      <c r="D4" s="18">
        <v>159</v>
      </c>
      <c r="E4" s="19">
        <f>SUM('１月'!$E$7:$E$10)</f>
        <v>149</v>
      </c>
      <c r="F4" s="19">
        <f>SUM('２月'!$E$7:$E$10)</f>
        <v>157</v>
      </c>
      <c r="G4" s="19">
        <f>SUM('３月'!$E$7:$E$10)</f>
        <v>148</v>
      </c>
      <c r="H4" s="19">
        <f>SUM('４月'!$E$7:$E$10)</f>
        <v>153</v>
      </c>
      <c r="I4" s="19">
        <f>SUM('５月'!$E$7:$E$10)</f>
        <v>161</v>
      </c>
      <c r="J4" s="19">
        <f>SUM('６月'!$E$7:$E$10)</f>
        <v>157</v>
      </c>
      <c r="K4" s="19">
        <f>SUM('７月'!$E$7:$E$10)</f>
        <v>148</v>
      </c>
      <c r="L4" s="19">
        <f>SUM('８月'!$E$7:$E$10)</f>
        <v>142</v>
      </c>
      <c r="M4" s="19">
        <f>SUM('９月'!$E$7:$E$10)</f>
        <v>144</v>
      </c>
      <c r="N4" s="19">
        <f>SUM('１０月'!$E$7:$E$10)</f>
        <v>153</v>
      </c>
      <c r="O4" s="19"/>
      <c r="P4" s="19"/>
      <c r="Q4" s="118"/>
    </row>
    <row r="5" spans="2:17" ht="46.5" customHeight="1" x14ac:dyDescent="0.15">
      <c r="B5" s="116"/>
      <c r="C5" s="20" t="s">
        <v>31</v>
      </c>
      <c r="D5" s="20">
        <v>18</v>
      </c>
      <c r="E5" s="21">
        <f>SUM('１月'!$E$11:$E$12)</f>
        <v>14</v>
      </c>
      <c r="F5" s="21">
        <f>SUM('２月'!$E$11:$E$12)</f>
        <v>13</v>
      </c>
      <c r="G5" s="21">
        <f>SUM('３月'!$E$11:$E$12)</f>
        <v>13</v>
      </c>
      <c r="H5" s="21">
        <f>SUM('４月'!$E$11:$E$12)</f>
        <v>13</v>
      </c>
      <c r="I5" s="21">
        <f>SUM('５月'!$E$11:$E$12)</f>
        <v>9</v>
      </c>
      <c r="J5" s="21">
        <f>SUM('６月'!$E$11:$E$12)</f>
        <v>11</v>
      </c>
      <c r="K5" s="21">
        <f>SUM('７月'!$E$11:$E$12)</f>
        <v>12</v>
      </c>
      <c r="L5" s="21">
        <f>SUM('８月'!$E$11:$E$12)</f>
        <v>12</v>
      </c>
      <c r="M5" s="21">
        <f>SUM('９月'!$E$11:$E$12)</f>
        <v>9</v>
      </c>
      <c r="N5" s="21">
        <f>SUM('１０月'!$E$11:$E$12)</f>
        <v>6</v>
      </c>
      <c r="O5" s="21"/>
      <c r="P5" s="21"/>
      <c r="Q5" s="119"/>
    </row>
    <row r="6" spans="2:17" ht="46.5" customHeight="1" x14ac:dyDescent="0.15">
      <c r="B6" s="116"/>
      <c r="C6" s="20" t="s">
        <v>32</v>
      </c>
      <c r="D6" s="20">
        <v>20</v>
      </c>
      <c r="E6" s="21">
        <f>SUM('１月'!$E$13:$E$18)</f>
        <v>26</v>
      </c>
      <c r="F6" s="21">
        <f>SUM('２月'!$E$13:$E$18)</f>
        <v>27</v>
      </c>
      <c r="G6" s="21">
        <f>SUM('３月'!$E$13:$E$18)</f>
        <v>27</v>
      </c>
      <c r="H6" s="21">
        <f>SUM('４月'!$E$13:$E$18)</f>
        <v>24</v>
      </c>
      <c r="I6" s="21">
        <f>SUM('５月'!$E$13:$E$18)</f>
        <v>29</v>
      </c>
      <c r="J6" s="21">
        <f>SUM('６月'!$E$13:$E$18)</f>
        <v>29</v>
      </c>
      <c r="K6" s="21">
        <f>SUM('７月'!$E$13:$E$18)</f>
        <v>27</v>
      </c>
      <c r="L6" s="21">
        <f>SUM('８月'!$E$13:$E$18)</f>
        <v>26</v>
      </c>
      <c r="M6" s="21">
        <f>SUM('９月'!$E$13:$E$18)</f>
        <v>22</v>
      </c>
      <c r="N6" s="21">
        <f>SUM('１０月'!$E$13:$E$18)</f>
        <v>27</v>
      </c>
      <c r="O6" s="21"/>
      <c r="P6" s="21"/>
      <c r="Q6" s="119"/>
    </row>
    <row r="7" spans="2:17" ht="46.5" customHeight="1" x14ac:dyDescent="0.15">
      <c r="B7" s="116"/>
      <c r="C7" s="24" t="s">
        <v>35</v>
      </c>
      <c r="D7" s="25">
        <f>SUM(D4:D6)</f>
        <v>197</v>
      </c>
      <c r="E7" s="25">
        <f>SUM(E4:E6)</f>
        <v>189</v>
      </c>
      <c r="F7" s="25">
        <f t="shared" ref="F7:P7" si="0">SUM(F4:F6)</f>
        <v>197</v>
      </c>
      <c r="G7" s="25">
        <f t="shared" si="0"/>
        <v>188</v>
      </c>
      <c r="H7" s="25">
        <f t="shared" ref="H7" si="1">SUM(H4:H6)</f>
        <v>190</v>
      </c>
      <c r="I7" s="25">
        <f t="shared" si="0"/>
        <v>199</v>
      </c>
      <c r="J7" s="25">
        <f t="shared" ref="J7:K7" si="2">SUM(J4:J6)</f>
        <v>197</v>
      </c>
      <c r="K7" s="25">
        <f t="shared" si="2"/>
        <v>187</v>
      </c>
      <c r="L7" s="25">
        <f t="shared" ref="L7:M7" si="3">SUM(L4:L6)</f>
        <v>180</v>
      </c>
      <c r="M7" s="25">
        <f t="shared" si="3"/>
        <v>175</v>
      </c>
      <c r="N7" s="25">
        <f t="shared" ref="N7" si="4">SUM(N4:N6)</f>
        <v>186</v>
      </c>
      <c r="O7" s="25">
        <f t="shared" ref="O7" si="5">SUM(O4:O6)</f>
        <v>0</v>
      </c>
      <c r="P7" s="26">
        <f t="shared" si="0"/>
        <v>0</v>
      </c>
      <c r="Q7" s="120"/>
    </row>
    <row r="8" spans="2:17" ht="46.5" customHeight="1" thickBot="1" x14ac:dyDescent="0.2">
      <c r="B8" s="117"/>
      <c r="C8" s="29" t="s">
        <v>33</v>
      </c>
      <c r="D8" s="30">
        <v>5</v>
      </c>
      <c r="E8" s="30">
        <f>'１月'!$E$19</f>
        <v>3</v>
      </c>
      <c r="F8" s="30">
        <f>'２月'!$E$19</f>
        <v>0</v>
      </c>
      <c r="G8" s="30">
        <f>'３月'!$E$19</f>
        <v>2</v>
      </c>
      <c r="H8" s="30">
        <f>'４月'!$E$19</f>
        <v>4</v>
      </c>
      <c r="I8" s="30">
        <f>'５月'!$E$19</f>
        <v>1</v>
      </c>
      <c r="J8" s="30">
        <f>'６月'!$E$19</f>
        <v>5</v>
      </c>
      <c r="K8" s="30">
        <f>'７月'!$E$19</f>
        <v>6</v>
      </c>
      <c r="L8" s="30">
        <f>'８月'!$E$19</f>
        <v>3</v>
      </c>
      <c r="M8" s="30">
        <f>'９月'!$E$19</f>
        <v>4</v>
      </c>
      <c r="N8" s="30">
        <f>'１０月'!$E$19</f>
        <v>4</v>
      </c>
      <c r="O8" s="30"/>
      <c r="P8" s="30"/>
      <c r="Q8" s="31">
        <f>SUM(E8:O8)</f>
        <v>32</v>
      </c>
    </row>
    <row r="9" spans="2:17" ht="46.5" customHeight="1" x14ac:dyDescent="0.15">
      <c r="B9" s="115" t="s">
        <v>36</v>
      </c>
      <c r="C9" s="18" t="s">
        <v>30</v>
      </c>
      <c r="D9" s="18">
        <v>64</v>
      </c>
      <c r="E9" s="19">
        <f>SUM('１月'!$J$7:$J$10)</f>
        <v>57</v>
      </c>
      <c r="F9" s="19">
        <f>SUM('２月'!$J$7:$J$10)</f>
        <v>64</v>
      </c>
      <c r="G9" s="19">
        <f>SUM('３月'!$J$7:$J$10)</f>
        <v>69</v>
      </c>
      <c r="H9" s="19">
        <f>SUM('４月'!$J$7:$J$10)</f>
        <v>76</v>
      </c>
      <c r="I9" s="19">
        <f>SUM('５月'!$J$7:$J$10)</f>
        <v>68</v>
      </c>
      <c r="J9" s="19">
        <f>SUM('６月'!$J$7:$J$10)</f>
        <v>66</v>
      </c>
      <c r="K9" s="19">
        <f>SUM('７月'!$J$7:$J$10)</f>
        <v>64</v>
      </c>
      <c r="L9" s="19">
        <f>SUM('８月'!$J$7:$J$10)</f>
        <v>58</v>
      </c>
      <c r="M9" s="19">
        <f>SUM('９月'!$J$7:$J$10)</f>
        <v>64</v>
      </c>
      <c r="N9" s="19">
        <f>SUM('１０月'!$J$7:$J$10)</f>
        <v>66</v>
      </c>
      <c r="O9" s="19"/>
      <c r="P9" s="19"/>
      <c r="Q9" s="118"/>
    </row>
    <row r="10" spans="2:17" ht="46.5" customHeight="1" x14ac:dyDescent="0.15">
      <c r="B10" s="116"/>
      <c r="C10" s="20" t="s">
        <v>31</v>
      </c>
      <c r="D10" s="20">
        <v>8</v>
      </c>
      <c r="E10" s="21">
        <f>SUM('１月'!$J$11:$J$12)</f>
        <v>11</v>
      </c>
      <c r="F10" s="21">
        <f>SUM('２月'!$J$11:$J$12)</f>
        <v>7</v>
      </c>
      <c r="G10" s="21">
        <f>SUM('３月'!$J$11:$J$12)</f>
        <v>6</v>
      </c>
      <c r="H10" s="21">
        <f>SUM('４月'!$J$11:$J$12)</f>
        <v>9</v>
      </c>
      <c r="I10" s="21">
        <f>SUM('５月'!$J$11:$J$12)</f>
        <v>6</v>
      </c>
      <c r="J10" s="21">
        <f>SUM('６月'!$J$11:$J$12)</f>
        <v>8</v>
      </c>
      <c r="K10" s="21">
        <f>SUM('７月'!$J$11:$J$12)</f>
        <v>10</v>
      </c>
      <c r="L10" s="21">
        <f>SUM('８月'!$J$11:$J$12)</f>
        <v>13</v>
      </c>
      <c r="M10" s="21">
        <f>SUM('９月'!$J$11:$J$12)</f>
        <v>7</v>
      </c>
      <c r="N10" s="21">
        <f>SUM('１０月'!$J$11:$J$12)</f>
        <v>4</v>
      </c>
      <c r="O10" s="21"/>
      <c r="P10" s="21"/>
      <c r="Q10" s="119"/>
    </row>
    <row r="11" spans="2:17" ht="46.5" customHeight="1" x14ac:dyDescent="0.15">
      <c r="B11" s="116"/>
      <c r="C11" s="20" t="s">
        <v>32</v>
      </c>
      <c r="D11" s="20">
        <v>3</v>
      </c>
      <c r="E11" s="21">
        <f>SUM('１月'!$J$13:$J$18)</f>
        <v>8</v>
      </c>
      <c r="F11" s="21">
        <f>SUM('２月'!$J$13:$J$18)</f>
        <v>10</v>
      </c>
      <c r="G11" s="21">
        <f>SUM('３月'!$J$13:$J$18)</f>
        <v>15</v>
      </c>
      <c r="H11" s="21">
        <f>SUM('４月'!$J$13:$J$18)</f>
        <v>13</v>
      </c>
      <c r="I11" s="21">
        <f>SUM('５月'!$J$13:$J$18)</f>
        <v>17</v>
      </c>
      <c r="J11" s="21">
        <f>SUM('６月'!$J$13:$J$18)</f>
        <v>13</v>
      </c>
      <c r="K11" s="21">
        <f>SUM('７月'!$J$13:$J$18)</f>
        <v>13</v>
      </c>
      <c r="L11" s="21">
        <f>SUM('８月'!$J$13:$J$18)</f>
        <v>15</v>
      </c>
      <c r="M11" s="21">
        <f>SUM('９月'!$J$13:$J$18)</f>
        <v>13</v>
      </c>
      <c r="N11" s="21">
        <f>SUM('１０月'!$J$13:$J$18)</f>
        <v>19</v>
      </c>
      <c r="O11" s="21"/>
      <c r="P11" s="21"/>
      <c r="Q11" s="119"/>
    </row>
    <row r="12" spans="2:17" ht="46.5" customHeight="1" x14ac:dyDescent="0.15">
      <c r="B12" s="116"/>
      <c r="C12" s="24" t="s">
        <v>35</v>
      </c>
      <c r="D12" s="25">
        <f t="shared" ref="D12:I12" si="6">SUM(D9:D11)</f>
        <v>75</v>
      </c>
      <c r="E12" s="25">
        <f t="shared" si="6"/>
        <v>76</v>
      </c>
      <c r="F12" s="25">
        <f t="shared" si="6"/>
        <v>81</v>
      </c>
      <c r="G12" s="25">
        <f t="shared" si="6"/>
        <v>90</v>
      </c>
      <c r="H12" s="25">
        <f t="shared" si="6"/>
        <v>98</v>
      </c>
      <c r="I12" s="25">
        <f t="shared" si="6"/>
        <v>91</v>
      </c>
      <c r="J12" s="25">
        <f t="shared" ref="J12:K12" si="7">SUM(J9:J11)</f>
        <v>87</v>
      </c>
      <c r="K12" s="25">
        <f t="shared" si="7"/>
        <v>87</v>
      </c>
      <c r="L12" s="25">
        <f t="shared" ref="L12:M12" si="8">SUM(L9:L11)</f>
        <v>86</v>
      </c>
      <c r="M12" s="25">
        <f t="shared" si="8"/>
        <v>84</v>
      </c>
      <c r="N12" s="25">
        <f t="shared" ref="N12" si="9">SUM(N9:N11)</f>
        <v>89</v>
      </c>
      <c r="O12" s="25"/>
      <c r="P12" s="26"/>
      <c r="Q12" s="120"/>
    </row>
    <row r="13" spans="2:17" ht="46.5" customHeight="1" thickBot="1" x14ac:dyDescent="0.2">
      <c r="B13" s="117"/>
      <c r="C13" s="29" t="s">
        <v>33</v>
      </c>
      <c r="D13" s="29">
        <v>0</v>
      </c>
      <c r="E13" s="30">
        <f>'１月'!$J$19</f>
        <v>0</v>
      </c>
      <c r="F13" s="30">
        <f>'２月'!$J$19</f>
        <v>0</v>
      </c>
      <c r="G13" s="30">
        <f>'３月'!$J$19</f>
        <v>0</v>
      </c>
      <c r="H13" s="30">
        <f>'４月'!$J$19</f>
        <v>0</v>
      </c>
      <c r="I13" s="30">
        <f>'５月'!$J$19</f>
        <v>1</v>
      </c>
      <c r="J13" s="30">
        <f>'６月'!$J$19</f>
        <v>4</v>
      </c>
      <c r="K13" s="30">
        <f>'７月'!$J$19</f>
        <v>2</v>
      </c>
      <c r="L13" s="30">
        <f>'８月'!$J$19</f>
        <v>2</v>
      </c>
      <c r="M13" s="30">
        <f>'９月'!$J$19</f>
        <v>0</v>
      </c>
      <c r="N13" s="30">
        <f>'１０月'!$J$19</f>
        <v>0</v>
      </c>
      <c r="O13" s="30"/>
      <c r="P13" s="30"/>
      <c r="Q13" s="31">
        <f>SUM(E13:O13)</f>
        <v>9</v>
      </c>
    </row>
    <row r="14" spans="2:17" ht="46.5" customHeight="1" x14ac:dyDescent="0.15">
      <c r="B14" s="115" t="s">
        <v>66</v>
      </c>
      <c r="C14" s="18" t="s">
        <v>30</v>
      </c>
      <c r="D14" s="18">
        <v>192</v>
      </c>
      <c r="E14" s="19">
        <f>SUM('１月'!$O$7:$O$10)</f>
        <v>182</v>
      </c>
      <c r="F14" s="19">
        <f>SUM('２月'!$O$7:$O$10)</f>
        <v>194</v>
      </c>
      <c r="G14" s="19">
        <f>SUM('３月'!$O$7:$O$10)</f>
        <v>212</v>
      </c>
      <c r="H14" s="19">
        <f>SUM('４月'!$O$7:$O$10)</f>
        <v>211</v>
      </c>
      <c r="I14" s="19">
        <f>SUM('５月'!$O$7:$O$10)</f>
        <v>217</v>
      </c>
      <c r="J14" s="19">
        <f>SUM('６月'!$O$7:$O$10)</f>
        <v>224</v>
      </c>
      <c r="K14" s="19">
        <f>SUM('７月'!$O$7:$O$10)</f>
        <v>233</v>
      </c>
      <c r="L14" s="19">
        <f>SUM('８月'!$O$7:$O$10)</f>
        <v>231</v>
      </c>
      <c r="M14" s="19">
        <f>SUM('９月'!$O$7:$O$10)</f>
        <v>229</v>
      </c>
      <c r="N14" s="19">
        <f>SUM('１０月'!$O$7:$O$10)</f>
        <v>229</v>
      </c>
      <c r="O14" s="19"/>
      <c r="P14" s="19"/>
      <c r="Q14" s="118"/>
    </row>
    <row r="15" spans="2:17" ht="46.5" customHeight="1" x14ac:dyDescent="0.15">
      <c r="B15" s="116"/>
      <c r="C15" s="20" t="s">
        <v>31</v>
      </c>
      <c r="D15" s="20">
        <v>24</v>
      </c>
      <c r="E15" s="21">
        <f>SUM('１月'!$O$11:$O$12)</f>
        <v>35</v>
      </c>
      <c r="F15" s="21">
        <f>SUM('２月'!$O$11:$O$12)</f>
        <v>34</v>
      </c>
      <c r="G15" s="21">
        <f>SUM('３月'!$O$11:$O$12)</f>
        <v>19</v>
      </c>
      <c r="H15" s="21">
        <f>SUM('４月'!$O$11:$O$12)</f>
        <v>20</v>
      </c>
      <c r="I15" s="21">
        <f>SUM('５月'!$O$11:$O$12)</f>
        <v>17</v>
      </c>
      <c r="J15" s="21">
        <f>SUM('６月'!$O$11:$O$12)</f>
        <v>24</v>
      </c>
      <c r="K15" s="21">
        <f>SUM('７月'!$O$11:$O$12)</f>
        <v>38</v>
      </c>
      <c r="L15" s="21">
        <f>SUM('８月'!$O$11:$O$12)</f>
        <v>32</v>
      </c>
      <c r="M15" s="21">
        <f>SUM('９月'!$O$11:$O$12)</f>
        <v>23</v>
      </c>
      <c r="N15" s="21">
        <f>SUM('１０月'!$O$11:$O$12)</f>
        <v>25</v>
      </c>
      <c r="O15" s="21"/>
      <c r="P15" s="21"/>
      <c r="Q15" s="119"/>
    </row>
    <row r="16" spans="2:17" ht="46.5" customHeight="1" x14ac:dyDescent="0.15">
      <c r="B16" s="116"/>
      <c r="C16" s="20" t="s">
        <v>32</v>
      </c>
      <c r="D16" s="20">
        <v>34</v>
      </c>
      <c r="E16" s="21">
        <f>SUM('１月'!$O$13:$O$18)</f>
        <v>40</v>
      </c>
      <c r="F16" s="21">
        <f>SUM('２月'!$O$13:$O$18)</f>
        <v>45</v>
      </c>
      <c r="G16" s="21">
        <f>SUM('３月'!$O$13:$O$18)</f>
        <v>49</v>
      </c>
      <c r="H16" s="21">
        <f>SUM('４月'!$O$13:$O$18)</f>
        <v>48</v>
      </c>
      <c r="I16" s="21">
        <f>SUM('５月'!$O$13:$O$18)</f>
        <v>46</v>
      </c>
      <c r="J16" s="21">
        <f>SUM('６月'!$O$13:$O$18)</f>
        <v>43</v>
      </c>
      <c r="K16" s="21">
        <f>SUM('７月'!$O$13:$O$18)</f>
        <v>39</v>
      </c>
      <c r="L16" s="21">
        <f>SUM('８月'!$O$13:$O$18)</f>
        <v>41</v>
      </c>
      <c r="M16" s="21">
        <f>SUM('９月'!$O$13:$O$18)</f>
        <v>48</v>
      </c>
      <c r="N16" s="21">
        <f>SUM('１０月'!$O$13:$O$18)</f>
        <v>51</v>
      </c>
      <c r="O16" s="21"/>
      <c r="P16" s="21"/>
      <c r="Q16" s="119"/>
    </row>
    <row r="17" spans="2:17" ht="46.5" customHeight="1" x14ac:dyDescent="0.15">
      <c r="B17" s="116"/>
      <c r="C17" s="24" t="s">
        <v>35</v>
      </c>
      <c r="D17" s="25">
        <f t="shared" ref="D17:I17" si="10">SUM(D14:D16)</f>
        <v>250</v>
      </c>
      <c r="E17" s="25">
        <f t="shared" si="10"/>
        <v>257</v>
      </c>
      <c r="F17" s="25">
        <f t="shared" si="10"/>
        <v>273</v>
      </c>
      <c r="G17" s="25">
        <f t="shared" si="10"/>
        <v>280</v>
      </c>
      <c r="H17" s="25">
        <f t="shared" si="10"/>
        <v>279</v>
      </c>
      <c r="I17" s="25">
        <f t="shared" si="10"/>
        <v>280</v>
      </c>
      <c r="J17" s="25">
        <f t="shared" ref="J17:K17" si="11">SUM(J14:J16)</f>
        <v>291</v>
      </c>
      <c r="K17" s="25">
        <f t="shared" si="11"/>
        <v>310</v>
      </c>
      <c r="L17" s="25">
        <f t="shared" ref="L17:M17" si="12">SUM(L14:L16)</f>
        <v>304</v>
      </c>
      <c r="M17" s="25">
        <f t="shared" si="12"/>
        <v>300</v>
      </c>
      <c r="N17" s="25">
        <f t="shared" ref="N17" si="13">SUM(N14:N16)</f>
        <v>305</v>
      </c>
      <c r="O17" s="25"/>
      <c r="P17" s="26"/>
      <c r="Q17" s="120"/>
    </row>
    <row r="18" spans="2:17" ht="46.5" customHeight="1" thickBot="1" x14ac:dyDescent="0.2">
      <c r="B18" s="117"/>
      <c r="C18" s="29" t="s">
        <v>33</v>
      </c>
      <c r="D18" s="29">
        <v>10</v>
      </c>
      <c r="E18" s="30">
        <f>'１月'!$O$19</f>
        <v>2</v>
      </c>
      <c r="F18" s="30">
        <f>'２月'!$O$19</f>
        <v>3</v>
      </c>
      <c r="G18" s="30">
        <f>'３月'!$O$19</f>
        <v>5</v>
      </c>
      <c r="H18" s="30">
        <f>'４月'!$O$19</f>
        <v>3</v>
      </c>
      <c r="I18" s="30">
        <f>'５月'!$O$19</f>
        <v>5</v>
      </c>
      <c r="J18" s="30">
        <f>'６月'!$O$19</f>
        <v>6</v>
      </c>
      <c r="K18" s="30">
        <f>'７月'!$O$19</f>
        <v>9</v>
      </c>
      <c r="L18" s="30">
        <f>'８月'!$O$19</f>
        <v>7</v>
      </c>
      <c r="M18" s="30">
        <f>'９月'!$O$19</f>
        <v>12</v>
      </c>
      <c r="N18" s="30">
        <f>'１０月'!$O$19</f>
        <v>3</v>
      </c>
      <c r="O18" s="30"/>
      <c r="P18" s="30"/>
      <c r="Q18" s="31">
        <f>SUM(E18:P18)</f>
        <v>55</v>
      </c>
    </row>
    <row r="19" spans="2:17" ht="46.5" customHeight="1" x14ac:dyDescent="0.15">
      <c r="B19" s="115" t="s">
        <v>38</v>
      </c>
      <c r="C19" s="18" t="s">
        <v>30</v>
      </c>
      <c r="D19" s="18">
        <v>60</v>
      </c>
      <c r="E19" s="19">
        <f>SUM('１月'!$T$7:$T$10)</f>
        <v>66</v>
      </c>
      <c r="F19" s="19">
        <f>SUM('２月'!$T$7:$T$10)</f>
        <v>56</v>
      </c>
      <c r="G19" s="19">
        <f>SUM('３月'!$T$7:$T$10)</f>
        <v>55</v>
      </c>
      <c r="H19" s="19">
        <f>SUM('４月'!$T$7:$T$10)</f>
        <v>57</v>
      </c>
      <c r="I19" s="19">
        <f>SUM('５月'!$T$7:$T$10)</f>
        <v>54</v>
      </c>
      <c r="J19" s="19">
        <f>SUM('６月'!$T$7:$T$10)</f>
        <v>56</v>
      </c>
      <c r="K19" s="19">
        <f>SUM('７月'!$T$7:$T$10)</f>
        <v>59</v>
      </c>
      <c r="L19" s="19">
        <f>SUM('８月'!$T$7:$T$10)</f>
        <v>57</v>
      </c>
      <c r="M19" s="19">
        <f>SUM('９月'!$T$7:$T$10)</f>
        <v>55</v>
      </c>
      <c r="N19" s="19">
        <f>SUM('１０月'!$T$7:$T$10)</f>
        <v>55</v>
      </c>
      <c r="O19" s="19"/>
      <c r="P19" s="19"/>
      <c r="Q19" s="118"/>
    </row>
    <row r="20" spans="2:17" ht="46.5" customHeight="1" x14ac:dyDescent="0.15">
      <c r="B20" s="116"/>
      <c r="C20" s="20" t="s">
        <v>31</v>
      </c>
      <c r="D20" s="20">
        <v>11</v>
      </c>
      <c r="E20" s="21">
        <f>SUM('１月'!$T$11:$T$12)</f>
        <v>5</v>
      </c>
      <c r="F20" s="21">
        <f>SUM('２月'!$T$11:$T$12)</f>
        <v>10</v>
      </c>
      <c r="G20" s="21">
        <f>SUM('３月'!$T$11:$T$12)</f>
        <v>12</v>
      </c>
      <c r="H20" s="21">
        <f>SUM('４月'!$T$11:$T$12)</f>
        <v>14</v>
      </c>
      <c r="I20" s="21">
        <f>SUM('５月'!$T$11:$T$12)</f>
        <v>9</v>
      </c>
      <c r="J20" s="21">
        <f>SUM('６月'!$T$11:$T$12)</f>
        <v>5</v>
      </c>
      <c r="K20" s="21">
        <f>SUM('７月'!$T$11:$T$12)</f>
        <v>9</v>
      </c>
      <c r="L20" s="21">
        <f>SUM('８月'!$T$11:$T$12)</f>
        <v>13</v>
      </c>
      <c r="M20" s="21">
        <f>SUM('９月'!$T$11:$T$12)</f>
        <v>8</v>
      </c>
      <c r="N20" s="21">
        <f>SUM('１０月'!$T$11:$T$12)</f>
        <v>7</v>
      </c>
      <c r="O20" s="21"/>
      <c r="P20" s="21"/>
      <c r="Q20" s="119"/>
    </row>
    <row r="21" spans="2:17" ht="46.5" customHeight="1" x14ac:dyDescent="0.15">
      <c r="B21" s="116"/>
      <c r="C21" s="20" t="s">
        <v>32</v>
      </c>
      <c r="D21" s="20">
        <v>17</v>
      </c>
      <c r="E21" s="21">
        <f>SUM('１月'!$T$13:$T$18)</f>
        <v>23</v>
      </c>
      <c r="F21" s="21">
        <f>SUM('２月'!$T$13:$T$18)</f>
        <v>15</v>
      </c>
      <c r="G21" s="21">
        <f>SUM('３月'!$T$13:$T$18)</f>
        <v>10</v>
      </c>
      <c r="H21" s="21">
        <f>SUM('４月'!$T$13:$T$18)</f>
        <v>9</v>
      </c>
      <c r="I21" s="21">
        <f>SUM('５月'!$T$13:$T$18)</f>
        <v>13</v>
      </c>
      <c r="J21" s="21">
        <f>SUM('６月'!$T$13:$T$18)</f>
        <v>17</v>
      </c>
      <c r="K21" s="21">
        <f>SUM('７月'!$T$13:$T$18)</f>
        <v>11</v>
      </c>
      <c r="L21" s="21">
        <f>SUM('８月'!$T$13:$T$18)</f>
        <v>12</v>
      </c>
      <c r="M21" s="21">
        <f>SUM('９月'!$T$13:$T$18)</f>
        <v>16</v>
      </c>
      <c r="N21" s="21">
        <f>SUM('１０月'!$T$13:$T$18)</f>
        <v>17</v>
      </c>
      <c r="O21" s="21"/>
      <c r="P21" s="21"/>
      <c r="Q21" s="119"/>
    </row>
    <row r="22" spans="2:17" ht="46.5" customHeight="1" x14ac:dyDescent="0.15">
      <c r="B22" s="116"/>
      <c r="C22" s="24" t="s">
        <v>35</v>
      </c>
      <c r="D22" s="25">
        <f t="shared" ref="D22:H22" si="14">SUM(D19:D21)</f>
        <v>88</v>
      </c>
      <c r="E22" s="25">
        <f t="shared" si="14"/>
        <v>94</v>
      </c>
      <c r="F22" s="25">
        <f t="shared" si="14"/>
        <v>81</v>
      </c>
      <c r="G22" s="25">
        <f t="shared" si="14"/>
        <v>77</v>
      </c>
      <c r="H22" s="25">
        <f t="shared" si="14"/>
        <v>80</v>
      </c>
      <c r="I22" s="25">
        <f t="shared" ref="I22:J22" si="15">SUM(I19:I21)</f>
        <v>76</v>
      </c>
      <c r="J22" s="25">
        <f t="shared" si="15"/>
        <v>78</v>
      </c>
      <c r="K22" s="25">
        <f t="shared" ref="K22:L22" si="16">SUM(K19:K21)</f>
        <v>79</v>
      </c>
      <c r="L22" s="25">
        <f t="shared" si="16"/>
        <v>82</v>
      </c>
      <c r="M22" s="25">
        <f t="shared" ref="M22:N22" si="17">SUM(M19:M21)</f>
        <v>79</v>
      </c>
      <c r="N22" s="25">
        <f t="shared" si="17"/>
        <v>79</v>
      </c>
      <c r="O22" s="25"/>
      <c r="P22" s="26"/>
      <c r="Q22" s="120"/>
    </row>
    <row r="23" spans="2:17" ht="46.5" customHeight="1" thickBot="1" x14ac:dyDescent="0.2">
      <c r="B23" s="117"/>
      <c r="C23" s="29" t="s">
        <v>33</v>
      </c>
      <c r="D23" s="29">
        <v>3</v>
      </c>
      <c r="E23" s="30">
        <f>'１月'!$T19</f>
        <v>0</v>
      </c>
      <c r="F23" s="30">
        <f>'２月'!$T19</f>
        <v>5</v>
      </c>
      <c r="G23" s="30">
        <f>'３月'!$T19</f>
        <v>2</v>
      </c>
      <c r="H23" s="30">
        <f>'４月'!$T19</f>
        <v>1</v>
      </c>
      <c r="I23" s="30">
        <f>'５月'!$T19</f>
        <v>1</v>
      </c>
      <c r="J23" s="30">
        <f>'６月'!$T19</f>
        <v>1</v>
      </c>
      <c r="K23" s="30">
        <f>'７月'!$T19</f>
        <v>4</v>
      </c>
      <c r="L23" s="30">
        <f>'８月'!$T19</f>
        <v>1</v>
      </c>
      <c r="M23" s="30">
        <f>'９月'!$T19</f>
        <v>0</v>
      </c>
      <c r="N23" s="30">
        <f>'１０月'!$T19</f>
        <v>2</v>
      </c>
      <c r="O23" s="30"/>
      <c r="P23" s="30"/>
      <c r="Q23" s="35">
        <f>SUM(E23:N23)</f>
        <v>17</v>
      </c>
    </row>
    <row r="24" spans="2:17" ht="63.75" customHeight="1" x14ac:dyDescent="0.15">
      <c r="B24" s="113" t="s">
        <v>22</v>
      </c>
      <c r="C24" s="114"/>
      <c r="D24" s="27">
        <f t="shared" ref="D24:F25" si="18">SUM(D7,D12,D17,D22)</f>
        <v>610</v>
      </c>
      <c r="E24" s="27">
        <f t="shared" si="18"/>
        <v>616</v>
      </c>
      <c r="F24" s="27">
        <f t="shared" si="18"/>
        <v>632</v>
      </c>
      <c r="G24" s="27">
        <f t="shared" ref="G24:H24" si="19">SUM(G7,G12,G17,G22)</f>
        <v>635</v>
      </c>
      <c r="H24" s="27">
        <f t="shared" si="19"/>
        <v>647</v>
      </c>
      <c r="I24" s="27">
        <f t="shared" ref="I24:J24" si="20">SUM(I7,I12,I17,I22)</f>
        <v>646</v>
      </c>
      <c r="J24" s="27">
        <f t="shared" si="20"/>
        <v>653</v>
      </c>
      <c r="K24" s="27">
        <f t="shared" ref="K24:L24" si="21">SUM(K7,K12,K17,K22)</f>
        <v>663</v>
      </c>
      <c r="L24" s="27">
        <f t="shared" si="21"/>
        <v>652</v>
      </c>
      <c r="M24" s="27">
        <f t="shared" ref="M24:N24" si="22">SUM(M7,M12,M17,M22)</f>
        <v>638</v>
      </c>
      <c r="N24" s="27">
        <f t="shared" si="22"/>
        <v>659</v>
      </c>
      <c r="O24" s="27"/>
      <c r="P24" s="28"/>
      <c r="Q24" s="22"/>
    </row>
    <row r="25" spans="2:17" ht="63.75" customHeight="1" thickBot="1" x14ac:dyDescent="0.2">
      <c r="B25" s="111" t="s">
        <v>37</v>
      </c>
      <c r="C25" s="112"/>
      <c r="D25" s="32">
        <f t="shared" si="18"/>
        <v>18</v>
      </c>
      <c r="E25" s="32">
        <f t="shared" si="18"/>
        <v>5</v>
      </c>
      <c r="F25" s="32">
        <f t="shared" si="18"/>
        <v>8</v>
      </c>
      <c r="G25" s="32">
        <f t="shared" ref="G25:H25" si="23">SUM(G8,G13,G18,G23)</f>
        <v>9</v>
      </c>
      <c r="H25" s="32">
        <f t="shared" si="23"/>
        <v>8</v>
      </c>
      <c r="I25" s="32">
        <f t="shared" ref="I25:J25" si="24">SUM(I8,I13,I18,I23)</f>
        <v>8</v>
      </c>
      <c r="J25" s="32">
        <f t="shared" si="24"/>
        <v>16</v>
      </c>
      <c r="K25" s="32">
        <f t="shared" ref="K25:L25" si="25">SUM(K8,K13,K18,K23)</f>
        <v>21</v>
      </c>
      <c r="L25" s="32">
        <f t="shared" si="25"/>
        <v>13</v>
      </c>
      <c r="M25" s="32">
        <f t="shared" ref="M25:N25" si="26">SUM(M8,M13,M18,M23)</f>
        <v>16</v>
      </c>
      <c r="N25" s="32">
        <f t="shared" si="26"/>
        <v>9</v>
      </c>
      <c r="O25" s="32"/>
      <c r="P25" s="33"/>
      <c r="Q25" s="34">
        <f>SUM(E25:N25)</f>
        <v>113</v>
      </c>
    </row>
  </sheetData>
  <mergeCells count="12">
    <mergeCell ref="B2:P2"/>
    <mergeCell ref="B25:C25"/>
    <mergeCell ref="B24:C24"/>
    <mergeCell ref="B4:B8"/>
    <mergeCell ref="Q4:Q7"/>
    <mergeCell ref="Q9:Q12"/>
    <mergeCell ref="Q14:Q17"/>
    <mergeCell ref="Q19:Q22"/>
    <mergeCell ref="B3:C3"/>
    <mergeCell ref="B9:B13"/>
    <mergeCell ref="B14:B18"/>
    <mergeCell ref="B19:B23"/>
  </mergeCells>
  <phoneticPr fontId="1"/>
  <pageMargins left="0.25" right="0.25" top="0.75" bottom="0.75" header="0.3" footer="0.3"/>
  <pageSetup paperSize="9" scale="54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3277-756D-401F-BBA4-F5A2B81E11BF}">
  <dimension ref="B2:T20"/>
  <sheetViews>
    <sheetView zoomScale="60" zoomScaleNormal="60" workbookViewId="0">
      <selection activeCell="E20" sqref="E20"/>
    </sheetView>
  </sheetViews>
  <sheetFormatPr defaultRowHeight="14.25" x14ac:dyDescent="0.15"/>
  <cols>
    <col min="1" max="1" width="1.875" style="1" customWidth="1"/>
    <col min="2" max="2" width="21" style="1" customWidth="1"/>
    <col min="3" max="4" width="13.375" style="1" customWidth="1"/>
    <col min="5" max="5" width="11.75" style="1" customWidth="1"/>
    <col min="6" max="6" width="2.5" style="1" customWidth="1"/>
    <col min="7" max="7" width="21" style="1" customWidth="1"/>
    <col min="8" max="9" width="13.375" style="1" customWidth="1"/>
    <col min="10" max="10" width="11.75" style="1" customWidth="1"/>
    <col min="11" max="11" width="2.5" style="1" customWidth="1"/>
    <col min="12" max="12" width="21" style="1" customWidth="1"/>
    <col min="13" max="14" width="13.375" style="1" customWidth="1"/>
    <col min="15" max="15" width="11.75" style="1" customWidth="1"/>
    <col min="16" max="16" width="2.5" style="1" customWidth="1"/>
    <col min="17" max="17" width="21" style="1" customWidth="1"/>
    <col min="18" max="19" width="13.375" style="1" customWidth="1"/>
    <col min="20" max="20" width="11.75" style="1" customWidth="1"/>
    <col min="21" max="16384" width="9" style="1"/>
  </cols>
  <sheetData>
    <row r="2" spans="2:20" ht="55.5" x14ac:dyDescent="0.15">
      <c r="B2" s="124" t="s">
        <v>78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2" x14ac:dyDescent="0.15">
      <c r="B3" s="125">
        <v>43281</v>
      </c>
      <c r="C3" s="125"/>
      <c r="D3" s="125"/>
      <c r="E3" s="125"/>
      <c r="F3" s="125"/>
      <c r="G3" s="125"/>
      <c r="H3" s="125"/>
      <c r="I3" s="125"/>
      <c r="J3" s="125"/>
      <c r="L3" s="8"/>
      <c r="M3" s="8"/>
      <c r="Q3" s="8"/>
      <c r="R3" s="8"/>
    </row>
    <row r="4" spans="2:20" ht="15.75" customHeight="1" x14ac:dyDescent="0.15">
      <c r="B4" s="1" t="s">
        <v>60</v>
      </c>
      <c r="C4" s="2"/>
      <c r="G4" s="2"/>
      <c r="H4" s="2"/>
      <c r="L4" s="2"/>
      <c r="M4" s="2"/>
      <c r="Q4" s="2"/>
      <c r="R4" s="2"/>
    </row>
    <row r="5" spans="2:20" ht="46.5" customHeight="1" thickBot="1" x14ac:dyDescent="0.2">
      <c r="B5" s="16" t="s">
        <v>0</v>
      </c>
      <c r="C5" s="2"/>
      <c r="G5" s="16" t="s">
        <v>8</v>
      </c>
      <c r="H5" s="2"/>
      <c r="L5" s="16" t="s">
        <v>11</v>
      </c>
      <c r="M5" s="2"/>
      <c r="Q5" s="16" t="s">
        <v>9</v>
      </c>
      <c r="R5" s="2"/>
    </row>
    <row r="6" spans="2:20" ht="24" customHeight="1" thickBot="1" x14ac:dyDescent="0.2">
      <c r="B6" s="126"/>
      <c r="C6" s="127"/>
      <c r="D6" s="128"/>
      <c r="E6" s="7" t="s">
        <v>7</v>
      </c>
      <c r="G6" s="126"/>
      <c r="H6" s="127"/>
      <c r="I6" s="128"/>
      <c r="J6" s="7" t="s">
        <v>7</v>
      </c>
      <c r="L6" s="126"/>
      <c r="M6" s="127"/>
      <c r="N6" s="128"/>
      <c r="O6" s="7" t="s">
        <v>7</v>
      </c>
      <c r="Q6" s="126"/>
      <c r="R6" s="127"/>
      <c r="S6" s="128"/>
      <c r="T6" s="7" t="s">
        <v>7</v>
      </c>
    </row>
    <row r="7" spans="2:20" ht="24" customHeight="1" thickTop="1" x14ac:dyDescent="0.15">
      <c r="B7" s="129" t="s">
        <v>1</v>
      </c>
      <c r="C7" s="132">
        <f>SUM(E7:E10)</f>
        <v>157</v>
      </c>
      <c r="D7" s="4" t="s">
        <v>16</v>
      </c>
      <c r="E7" s="17">
        <v>101</v>
      </c>
      <c r="G7" s="129" t="s">
        <v>1</v>
      </c>
      <c r="H7" s="132">
        <f>SUM(J7:J10)</f>
        <v>66</v>
      </c>
      <c r="I7" s="4" t="s">
        <v>16</v>
      </c>
      <c r="J7" s="10">
        <f>34+1</f>
        <v>35</v>
      </c>
      <c r="L7" s="129" t="s">
        <v>1</v>
      </c>
      <c r="M7" s="132">
        <f>SUM(O7:O10)</f>
        <v>224</v>
      </c>
      <c r="N7" s="4" t="s">
        <v>16</v>
      </c>
      <c r="O7" s="10">
        <v>96</v>
      </c>
      <c r="Q7" s="129" t="s">
        <v>1</v>
      </c>
      <c r="R7" s="132">
        <f>SUM(T7:T10)</f>
        <v>56</v>
      </c>
      <c r="S7" s="4" t="s">
        <v>16</v>
      </c>
      <c r="T7" s="10">
        <v>23</v>
      </c>
    </row>
    <row r="8" spans="2:20" ht="27" customHeight="1" x14ac:dyDescent="0.15">
      <c r="B8" s="130"/>
      <c r="C8" s="133"/>
      <c r="D8" s="14" t="s">
        <v>15</v>
      </c>
      <c r="E8" s="10">
        <v>32</v>
      </c>
      <c r="G8" s="130"/>
      <c r="H8" s="133"/>
      <c r="I8" s="14" t="s">
        <v>15</v>
      </c>
      <c r="J8" s="10">
        <v>9</v>
      </c>
      <c r="L8" s="130"/>
      <c r="M8" s="133"/>
      <c r="N8" s="14" t="s">
        <v>15</v>
      </c>
      <c r="O8" s="10">
        <v>66</v>
      </c>
      <c r="Q8" s="130"/>
      <c r="R8" s="133"/>
      <c r="S8" s="14" t="s">
        <v>15</v>
      </c>
      <c r="T8" s="10">
        <v>15</v>
      </c>
    </row>
    <row r="9" spans="2:20" ht="27" customHeight="1" x14ac:dyDescent="0.15">
      <c r="B9" s="130"/>
      <c r="C9" s="133"/>
      <c r="D9" s="14" t="s">
        <v>14</v>
      </c>
      <c r="E9" s="10">
        <v>13</v>
      </c>
      <c r="G9" s="130"/>
      <c r="H9" s="133"/>
      <c r="I9" s="14" t="s">
        <v>14</v>
      </c>
      <c r="J9" s="9">
        <v>10</v>
      </c>
      <c r="L9" s="130"/>
      <c r="M9" s="133"/>
      <c r="N9" s="14" t="s">
        <v>14</v>
      </c>
      <c r="O9" s="9">
        <v>31</v>
      </c>
      <c r="Q9" s="130"/>
      <c r="R9" s="133"/>
      <c r="S9" s="14" t="s">
        <v>14</v>
      </c>
      <c r="T9" s="9">
        <v>9</v>
      </c>
    </row>
    <row r="10" spans="2:20" ht="27" customHeight="1" thickBot="1" x14ac:dyDescent="0.2">
      <c r="B10" s="131"/>
      <c r="C10" s="134"/>
      <c r="D10" s="5" t="s">
        <v>13</v>
      </c>
      <c r="E10" s="11">
        <v>11</v>
      </c>
      <c r="G10" s="131"/>
      <c r="H10" s="134"/>
      <c r="I10" s="5" t="s">
        <v>13</v>
      </c>
      <c r="J10" s="11">
        <v>12</v>
      </c>
      <c r="L10" s="131"/>
      <c r="M10" s="134"/>
      <c r="N10" s="5" t="s">
        <v>13</v>
      </c>
      <c r="O10" s="11">
        <v>31</v>
      </c>
      <c r="Q10" s="131"/>
      <c r="R10" s="134"/>
      <c r="S10" s="5" t="s">
        <v>13</v>
      </c>
      <c r="T10" s="11">
        <v>9</v>
      </c>
    </row>
    <row r="11" spans="2:20" ht="27" customHeight="1" x14ac:dyDescent="0.15">
      <c r="B11" s="135" t="s">
        <v>5</v>
      </c>
      <c r="C11" s="136">
        <f>SUM(E11:E12)</f>
        <v>11</v>
      </c>
      <c r="D11" s="6" t="s">
        <v>12</v>
      </c>
      <c r="E11" s="15">
        <v>7</v>
      </c>
      <c r="G11" s="135" t="s">
        <v>5</v>
      </c>
      <c r="H11" s="136">
        <f>SUM(J11:J12)</f>
        <v>8</v>
      </c>
      <c r="I11" s="6" t="s">
        <v>12</v>
      </c>
      <c r="J11" s="15">
        <v>4</v>
      </c>
      <c r="L11" s="135" t="s">
        <v>5</v>
      </c>
      <c r="M11" s="136">
        <f>SUM(O11:O12)</f>
        <v>24</v>
      </c>
      <c r="N11" s="6" t="s">
        <v>12</v>
      </c>
      <c r="O11" s="15">
        <v>16</v>
      </c>
      <c r="Q11" s="135" t="s">
        <v>5</v>
      </c>
      <c r="R11" s="136">
        <f>SUM(T11:T12)</f>
        <v>5</v>
      </c>
      <c r="S11" s="6" t="s">
        <v>12</v>
      </c>
      <c r="T11" s="15">
        <v>4</v>
      </c>
    </row>
    <row r="12" spans="2:20" ht="27" customHeight="1" thickBot="1" x14ac:dyDescent="0.2">
      <c r="B12" s="131"/>
      <c r="C12" s="134"/>
      <c r="D12" s="5" t="s">
        <v>10</v>
      </c>
      <c r="E12" s="11">
        <v>4</v>
      </c>
      <c r="G12" s="131"/>
      <c r="H12" s="134"/>
      <c r="I12" s="5" t="s">
        <v>10</v>
      </c>
      <c r="J12" s="11">
        <v>4</v>
      </c>
      <c r="L12" s="131"/>
      <c r="M12" s="134"/>
      <c r="N12" s="5" t="s">
        <v>10</v>
      </c>
      <c r="O12" s="12">
        <v>8</v>
      </c>
      <c r="Q12" s="131"/>
      <c r="R12" s="134"/>
      <c r="S12" s="5" t="s">
        <v>10</v>
      </c>
      <c r="T12" s="12">
        <v>1</v>
      </c>
    </row>
    <row r="13" spans="2:20" ht="27" customHeight="1" x14ac:dyDescent="0.15">
      <c r="B13" s="135" t="s">
        <v>6</v>
      </c>
      <c r="C13" s="136">
        <f>SUM(E13:E18)</f>
        <v>29</v>
      </c>
      <c r="D13" s="6" t="s">
        <v>3</v>
      </c>
      <c r="E13" s="15">
        <v>5</v>
      </c>
      <c r="G13" s="135" t="s">
        <v>6</v>
      </c>
      <c r="H13" s="136">
        <f>SUM(J13:J18)</f>
        <v>13</v>
      </c>
      <c r="I13" s="6" t="s">
        <v>3</v>
      </c>
      <c r="J13" s="10">
        <v>1</v>
      </c>
      <c r="L13" s="135" t="s">
        <v>6</v>
      </c>
      <c r="M13" s="136">
        <f>SUM(O13:O18)</f>
        <v>43</v>
      </c>
      <c r="N13" s="6" t="s">
        <v>3</v>
      </c>
      <c r="O13" s="15">
        <v>6</v>
      </c>
      <c r="Q13" s="135" t="s">
        <v>6</v>
      </c>
      <c r="R13" s="136">
        <f>SUM(T13:T18)</f>
        <v>17</v>
      </c>
      <c r="S13" s="6" t="s">
        <v>3</v>
      </c>
      <c r="T13" s="15">
        <v>5</v>
      </c>
    </row>
    <row r="14" spans="2:20" ht="27" customHeight="1" x14ac:dyDescent="0.15">
      <c r="B14" s="130"/>
      <c r="C14" s="133"/>
      <c r="D14" s="14" t="s">
        <v>2</v>
      </c>
      <c r="E14" s="10">
        <v>6</v>
      </c>
      <c r="G14" s="130"/>
      <c r="H14" s="133"/>
      <c r="I14" s="14" t="s">
        <v>2</v>
      </c>
      <c r="J14" s="10">
        <v>3</v>
      </c>
      <c r="L14" s="130"/>
      <c r="M14" s="133"/>
      <c r="N14" s="14" t="s">
        <v>2</v>
      </c>
      <c r="O14" s="10">
        <v>6</v>
      </c>
      <c r="Q14" s="130"/>
      <c r="R14" s="133"/>
      <c r="S14" s="14" t="s">
        <v>2</v>
      </c>
      <c r="T14" s="10">
        <v>6</v>
      </c>
    </row>
    <row r="15" spans="2:20" ht="27" customHeight="1" x14ac:dyDescent="0.15">
      <c r="B15" s="130"/>
      <c r="C15" s="133"/>
      <c r="D15" s="14" t="s">
        <v>4</v>
      </c>
      <c r="E15" s="10">
        <v>5</v>
      </c>
      <c r="G15" s="130"/>
      <c r="H15" s="133"/>
      <c r="I15" s="14" t="s">
        <v>4</v>
      </c>
      <c r="J15" s="9">
        <v>0</v>
      </c>
      <c r="L15" s="130"/>
      <c r="M15" s="133"/>
      <c r="N15" s="14" t="s">
        <v>4</v>
      </c>
      <c r="O15" s="9">
        <v>3</v>
      </c>
      <c r="Q15" s="130"/>
      <c r="R15" s="133"/>
      <c r="S15" s="14" t="s">
        <v>4</v>
      </c>
      <c r="T15" s="9">
        <v>2</v>
      </c>
    </row>
    <row r="16" spans="2:20" ht="27" customHeight="1" x14ac:dyDescent="0.15">
      <c r="B16" s="130"/>
      <c r="C16" s="133"/>
      <c r="D16" s="3" t="s">
        <v>19</v>
      </c>
      <c r="E16" s="9">
        <v>4</v>
      </c>
      <c r="G16" s="130"/>
      <c r="H16" s="133"/>
      <c r="I16" s="3" t="s">
        <v>19</v>
      </c>
      <c r="J16" s="9">
        <v>5</v>
      </c>
      <c r="L16" s="130"/>
      <c r="M16" s="133"/>
      <c r="N16" s="3" t="s">
        <v>19</v>
      </c>
      <c r="O16" s="9">
        <v>11</v>
      </c>
      <c r="Q16" s="130"/>
      <c r="R16" s="133"/>
      <c r="S16" s="3" t="s">
        <v>19</v>
      </c>
      <c r="T16" s="9">
        <v>0</v>
      </c>
    </row>
    <row r="17" spans="2:20" ht="27" customHeight="1" x14ac:dyDescent="0.15">
      <c r="B17" s="130"/>
      <c r="C17" s="133"/>
      <c r="D17" s="3" t="s">
        <v>18</v>
      </c>
      <c r="E17" s="9">
        <v>4</v>
      </c>
      <c r="G17" s="130"/>
      <c r="H17" s="133"/>
      <c r="I17" s="3" t="s">
        <v>18</v>
      </c>
      <c r="J17" s="9">
        <v>2</v>
      </c>
      <c r="L17" s="130"/>
      <c r="M17" s="133"/>
      <c r="N17" s="3" t="s">
        <v>18</v>
      </c>
      <c r="O17" s="9">
        <v>8</v>
      </c>
      <c r="Q17" s="130"/>
      <c r="R17" s="133"/>
      <c r="S17" s="3" t="s">
        <v>18</v>
      </c>
      <c r="T17" s="9">
        <v>0</v>
      </c>
    </row>
    <row r="18" spans="2:20" ht="27" customHeight="1" thickBot="1" x14ac:dyDescent="0.2">
      <c r="B18" s="131"/>
      <c r="C18" s="134"/>
      <c r="D18" s="5" t="s">
        <v>17</v>
      </c>
      <c r="E18" s="11">
        <v>5</v>
      </c>
      <c r="G18" s="131"/>
      <c r="H18" s="134"/>
      <c r="I18" s="5" t="s">
        <v>17</v>
      </c>
      <c r="J18" s="11">
        <v>2</v>
      </c>
      <c r="L18" s="131"/>
      <c r="M18" s="134"/>
      <c r="N18" s="5" t="s">
        <v>17</v>
      </c>
      <c r="O18" s="11">
        <v>9</v>
      </c>
      <c r="Q18" s="131"/>
      <c r="R18" s="134"/>
      <c r="S18" s="5" t="s">
        <v>17</v>
      </c>
      <c r="T18" s="11">
        <v>4</v>
      </c>
    </row>
    <row r="19" spans="2:20" ht="27" customHeight="1" thickBot="1" x14ac:dyDescent="0.2">
      <c r="B19" s="137" t="s">
        <v>20</v>
      </c>
      <c r="C19" s="138"/>
      <c r="D19" s="13" t="s">
        <v>16</v>
      </c>
      <c r="E19" s="12">
        <v>5</v>
      </c>
      <c r="G19" s="137" t="s">
        <v>20</v>
      </c>
      <c r="H19" s="138"/>
      <c r="I19" s="13" t="s">
        <v>16</v>
      </c>
      <c r="J19" s="12">
        <v>4</v>
      </c>
      <c r="L19" s="137" t="s">
        <v>20</v>
      </c>
      <c r="M19" s="138"/>
      <c r="N19" s="13" t="s">
        <v>16</v>
      </c>
      <c r="O19" s="12">
        <v>6</v>
      </c>
      <c r="Q19" s="137" t="s">
        <v>20</v>
      </c>
      <c r="R19" s="138"/>
      <c r="S19" s="13" t="s">
        <v>16</v>
      </c>
      <c r="T19" s="12">
        <v>1</v>
      </c>
    </row>
    <row r="20" spans="2:20" ht="24" x14ac:dyDescent="0.15">
      <c r="D20" s="108"/>
      <c r="E20" s="109"/>
    </row>
  </sheetData>
  <mergeCells count="34">
    <mergeCell ref="Q13:Q18"/>
    <mergeCell ref="R13:R18"/>
    <mergeCell ref="B19:C19"/>
    <mergeCell ref="G19:H19"/>
    <mergeCell ref="L19:M19"/>
    <mergeCell ref="Q19:R19"/>
    <mergeCell ref="B13:B18"/>
    <mergeCell ref="C13:C18"/>
    <mergeCell ref="G13:G18"/>
    <mergeCell ref="H13:H18"/>
    <mergeCell ref="L13:L18"/>
    <mergeCell ref="M13:M18"/>
    <mergeCell ref="Q7:Q10"/>
    <mergeCell ref="R7:R10"/>
    <mergeCell ref="B11:B12"/>
    <mergeCell ref="C11:C12"/>
    <mergeCell ref="G11:G12"/>
    <mergeCell ref="H11:H12"/>
    <mergeCell ref="L11:L12"/>
    <mergeCell ref="M11:M12"/>
    <mergeCell ref="Q11:Q12"/>
    <mergeCell ref="R11:R12"/>
    <mergeCell ref="B7:B10"/>
    <mergeCell ref="C7:C10"/>
    <mergeCell ref="G7:G10"/>
    <mergeCell ref="H7:H10"/>
    <mergeCell ref="L7:L10"/>
    <mergeCell ref="M7:M10"/>
    <mergeCell ref="B2:T2"/>
    <mergeCell ref="B3:J3"/>
    <mergeCell ref="B6:D6"/>
    <mergeCell ref="G6:I6"/>
    <mergeCell ref="L6:N6"/>
    <mergeCell ref="Q6:S6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EBED-3F94-4C6D-B45F-CDF3D54366DD}">
  <dimension ref="B2:T20"/>
  <sheetViews>
    <sheetView zoomScale="60" zoomScaleNormal="60" workbookViewId="0">
      <selection activeCell="E20" sqref="E20"/>
    </sheetView>
  </sheetViews>
  <sheetFormatPr defaultRowHeight="14.25" x14ac:dyDescent="0.15"/>
  <cols>
    <col min="1" max="1" width="1.875" style="1" customWidth="1"/>
    <col min="2" max="2" width="21" style="1" customWidth="1"/>
    <col min="3" max="4" width="13.375" style="1" customWidth="1"/>
    <col min="5" max="5" width="11.75" style="1" customWidth="1"/>
    <col min="6" max="6" width="2.5" style="1" customWidth="1"/>
    <col min="7" max="7" width="21" style="1" customWidth="1"/>
    <col min="8" max="9" width="13.375" style="1" customWidth="1"/>
    <col min="10" max="10" width="11.75" style="1" customWidth="1"/>
    <col min="11" max="11" width="2.5" style="1" customWidth="1"/>
    <col min="12" max="12" width="21" style="1" customWidth="1"/>
    <col min="13" max="14" width="13.375" style="1" customWidth="1"/>
    <col min="15" max="15" width="11.75" style="1" customWidth="1"/>
    <col min="16" max="16" width="2.5" style="1" customWidth="1"/>
    <col min="17" max="17" width="21" style="1" customWidth="1"/>
    <col min="18" max="19" width="13.375" style="1" customWidth="1"/>
    <col min="20" max="20" width="11.75" style="1" customWidth="1"/>
    <col min="21" max="16384" width="9" style="1"/>
  </cols>
  <sheetData>
    <row r="2" spans="2:20" ht="55.5" x14ac:dyDescent="0.15">
      <c r="B2" s="124" t="s">
        <v>79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2" x14ac:dyDescent="0.15">
      <c r="B3" s="125">
        <v>43312</v>
      </c>
      <c r="C3" s="125"/>
      <c r="D3" s="125"/>
      <c r="E3" s="125"/>
      <c r="F3" s="125"/>
      <c r="G3" s="125"/>
      <c r="H3" s="125"/>
      <c r="I3" s="125"/>
      <c r="J3" s="125"/>
      <c r="L3" s="8"/>
      <c r="M3" s="8"/>
      <c r="Q3" s="8"/>
      <c r="R3" s="8"/>
    </row>
    <row r="4" spans="2:20" ht="15.75" customHeight="1" x14ac:dyDescent="0.15">
      <c r="B4" s="1" t="s">
        <v>60</v>
      </c>
      <c r="C4" s="2"/>
      <c r="G4" s="2"/>
      <c r="H4" s="2"/>
      <c r="L4" s="2"/>
      <c r="M4" s="2"/>
      <c r="Q4" s="2"/>
      <c r="R4" s="2"/>
    </row>
    <row r="5" spans="2:20" ht="46.5" customHeight="1" thickBot="1" x14ac:dyDescent="0.2">
      <c r="B5" s="16" t="s">
        <v>0</v>
      </c>
      <c r="C5" s="2"/>
      <c r="G5" s="16" t="s">
        <v>8</v>
      </c>
      <c r="H5" s="2"/>
      <c r="L5" s="16" t="s">
        <v>11</v>
      </c>
      <c r="M5" s="2"/>
      <c r="Q5" s="16" t="s">
        <v>9</v>
      </c>
      <c r="R5" s="2"/>
    </row>
    <row r="6" spans="2:20" ht="24" customHeight="1" thickBot="1" x14ac:dyDescent="0.2">
      <c r="B6" s="126"/>
      <c r="C6" s="127"/>
      <c r="D6" s="128"/>
      <c r="E6" s="7" t="s">
        <v>7</v>
      </c>
      <c r="G6" s="126"/>
      <c r="H6" s="127"/>
      <c r="I6" s="128"/>
      <c r="J6" s="7" t="s">
        <v>7</v>
      </c>
      <c r="L6" s="126"/>
      <c r="M6" s="127"/>
      <c r="N6" s="128"/>
      <c r="O6" s="7" t="s">
        <v>7</v>
      </c>
      <c r="Q6" s="126"/>
      <c r="R6" s="127"/>
      <c r="S6" s="128"/>
      <c r="T6" s="7" t="s">
        <v>7</v>
      </c>
    </row>
    <row r="7" spans="2:20" ht="24" customHeight="1" thickTop="1" x14ac:dyDescent="0.15">
      <c r="B7" s="129" t="s">
        <v>1</v>
      </c>
      <c r="C7" s="132">
        <f>SUM(E7:E10)</f>
        <v>148</v>
      </c>
      <c r="D7" s="4" t="s">
        <v>17</v>
      </c>
      <c r="E7" s="17">
        <f>80+8</f>
        <v>88</v>
      </c>
      <c r="G7" s="129" t="s">
        <v>1</v>
      </c>
      <c r="H7" s="132">
        <f>SUM(J7:J10)</f>
        <v>64</v>
      </c>
      <c r="I7" s="4" t="s">
        <v>17</v>
      </c>
      <c r="J7" s="10">
        <f>29+5</f>
        <v>34</v>
      </c>
      <c r="L7" s="129" t="s">
        <v>1</v>
      </c>
      <c r="M7" s="132">
        <f>SUM(O7:O10)</f>
        <v>233</v>
      </c>
      <c r="N7" s="4" t="s">
        <v>17</v>
      </c>
      <c r="O7" s="10">
        <f>83+22+11</f>
        <v>116</v>
      </c>
      <c r="Q7" s="129" t="s">
        <v>1</v>
      </c>
      <c r="R7" s="132">
        <f>SUM(T7:T10)</f>
        <v>59</v>
      </c>
      <c r="S7" s="4" t="s">
        <v>17</v>
      </c>
      <c r="T7" s="10">
        <f>28+3</f>
        <v>31</v>
      </c>
    </row>
    <row r="8" spans="2:20" ht="27" customHeight="1" x14ac:dyDescent="0.15">
      <c r="B8" s="130"/>
      <c r="C8" s="133"/>
      <c r="D8" s="14" t="s">
        <v>16</v>
      </c>
      <c r="E8" s="10">
        <f>41+1</f>
        <v>42</v>
      </c>
      <c r="G8" s="130"/>
      <c r="H8" s="133"/>
      <c r="I8" s="14" t="s">
        <v>16</v>
      </c>
      <c r="J8" s="10">
        <v>19</v>
      </c>
      <c r="L8" s="130"/>
      <c r="M8" s="133"/>
      <c r="N8" s="14" t="s">
        <v>16</v>
      </c>
      <c r="O8" s="10">
        <f>61+7</f>
        <v>68</v>
      </c>
      <c r="Q8" s="130"/>
      <c r="R8" s="133"/>
      <c r="S8" s="14" t="s">
        <v>16</v>
      </c>
      <c r="T8" s="10">
        <v>14</v>
      </c>
    </row>
    <row r="9" spans="2:20" ht="27" customHeight="1" x14ac:dyDescent="0.15">
      <c r="B9" s="130"/>
      <c r="C9" s="133"/>
      <c r="D9" s="14" t="s">
        <v>15</v>
      </c>
      <c r="E9" s="10">
        <f>8+2</f>
        <v>10</v>
      </c>
      <c r="G9" s="130"/>
      <c r="H9" s="133"/>
      <c r="I9" s="14" t="s">
        <v>15</v>
      </c>
      <c r="J9" s="9">
        <v>4</v>
      </c>
      <c r="L9" s="130"/>
      <c r="M9" s="133"/>
      <c r="N9" s="14" t="s">
        <v>15</v>
      </c>
      <c r="O9" s="9">
        <f>31+1</f>
        <v>32</v>
      </c>
      <c r="Q9" s="130"/>
      <c r="R9" s="133"/>
      <c r="S9" s="14" t="s">
        <v>15</v>
      </c>
      <c r="T9" s="9">
        <v>6</v>
      </c>
    </row>
    <row r="10" spans="2:20" ht="27" customHeight="1" thickBot="1" x14ac:dyDescent="0.2">
      <c r="B10" s="131"/>
      <c r="C10" s="134"/>
      <c r="D10" s="5" t="s">
        <v>14</v>
      </c>
      <c r="E10" s="11">
        <v>8</v>
      </c>
      <c r="G10" s="131"/>
      <c r="H10" s="134"/>
      <c r="I10" s="5" t="s">
        <v>14</v>
      </c>
      <c r="J10" s="11">
        <v>7</v>
      </c>
      <c r="L10" s="131"/>
      <c r="M10" s="134"/>
      <c r="N10" s="5" t="s">
        <v>14</v>
      </c>
      <c r="O10" s="11">
        <v>17</v>
      </c>
      <c r="Q10" s="131"/>
      <c r="R10" s="134"/>
      <c r="S10" s="5" t="s">
        <v>14</v>
      </c>
      <c r="T10" s="11">
        <v>8</v>
      </c>
    </row>
    <row r="11" spans="2:20" ht="27" customHeight="1" x14ac:dyDescent="0.15">
      <c r="B11" s="135" t="s">
        <v>5</v>
      </c>
      <c r="C11" s="136">
        <f>SUM(E11:E12)</f>
        <v>12</v>
      </c>
      <c r="D11" s="6" t="s">
        <v>13</v>
      </c>
      <c r="E11" s="15">
        <v>7</v>
      </c>
      <c r="G11" s="135" t="s">
        <v>5</v>
      </c>
      <c r="H11" s="136">
        <f>SUM(J11:J12)</f>
        <v>10</v>
      </c>
      <c r="I11" s="6" t="s">
        <v>13</v>
      </c>
      <c r="J11" s="15">
        <v>6</v>
      </c>
      <c r="L11" s="135" t="s">
        <v>5</v>
      </c>
      <c r="M11" s="136">
        <f>SUM(O11:O12)</f>
        <v>38</v>
      </c>
      <c r="N11" s="6" t="s">
        <v>13</v>
      </c>
      <c r="O11" s="15">
        <v>24</v>
      </c>
      <c r="Q11" s="135" t="s">
        <v>5</v>
      </c>
      <c r="R11" s="136">
        <f>SUM(T11:T12)</f>
        <v>9</v>
      </c>
      <c r="S11" s="6" t="s">
        <v>13</v>
      </c>
      <c r="T11" s="15">
        <v>6</v>
      </c>
    </row>
    <row r="12" spans="2:20" ht="27" customHeight="1" thickBot="1" x14ac:dyDescent="0.2">
      <c r="B12" s="131"/>
      <c r="C12" s="134"/>
      <c r="D12" s="5" t="s">
        <v>12</v>
      </c>
      <c r="E12" s="11">
        <v>5</v>
      </c>
      <c r="G12" s="131"/>
      <c r="H12" s="134"/>
      <c r="I12" s="5" t="s">
        <v>12</v>
      </c>
      <c r="J12" s="11">
        <v>4</v>
      </c>
      <c r="L12" s="131"/>
      <c r="M12" s="134"/>
      <c r="N12" s="5" t="s">
        <v>12</v>
      </c>
      <c r="O12" s="12">
        <v>14</v>
      </c>
      <c r="Q12" s="131"/>
      <c r="R12" s="134"/>
      <c r="S12" s="5" t="s">
        <v>12</v>
      </c>
      <c r="T12" s="12">
        <v>3</v>
      </c>
    </row>
    <row r="13" spans="2:20" ht="27" customHeight="1" x14ac:dyDescent="0.15">
      <c r="B13" s="135" t="s">
        <v>6</v>
      </c>
      <c r="C13" s="136">
        <f>SUM(E13:E18)</f>
        <v>27</v>
      </c>
      <c r="D13" s="6" t="s">
        <v>10</v>
      </c>
      <c r="E13" s="15">
        <v>4</v>
      </c>
      <c r="G13" s="135" t="s">
        <v>6</v>
      </c>
      <c r="H13" s="136">
        <f>SUM(J13:J18)</f>
        <v>13</v>
      </c>
      <c r="I13" s="6" t="s">
        <v>10</v>
      </c>
      <c r="J13" s="10">
        <v>2</v>
      </c>
      <c r="L13" s="135" t="s">
        <v>6</v>
      </c>
      <c r="M13" s="136">
        <f>SUM(O13:O18)</f>
        <v>39</v>
      </c>
      <c r="N13" s="6" t="s">
        <v>10</v>
      </c>
      <c r="O13" s="15">
        <v>7</v>
      </c>
      <c r="Q13" s="135" t="s">
        <v>6</v>
      </c>
      <c r="R13" s="136">
        <f>SUM(T13:T18)</f>
        <v>11</v>
      </c>
      <c r="S13" s="6" t="s">
        <v>10</v>
      </c>
      <c r="T13" s="15">
        <v>0</v>
      </c>
    </row>
    <row r="14" spans="2:20" ht="27" customHeight="1" x14ac:dyDescent="0.15">
      <c r="B14" s="130"/>
      <c r="C14" s="133"/>
      <c r="D14" s="14" t="s">
        <v>3</v>
      </c>
      <c r="E14" s="10">
        <v>5</v>
      </c>
      <c r="G14" s="130"/>
      <c r="H14" s="133"/>
      <c r="I14" s="14" t="s">
        <v>3</v>
      </c>
      <c r="J14" s="10">
        <v>1</v>
      </c>
      <c r="L14" s="130"/>
      <c r="M14" s="133"/>
      <c r="N14" s="14" t="s">
        <v>3</v>
      </c>
      <c r="O14" s="10">
        <v>5</v>
      </c>
      <c r="Q14" s="130"/>
      <c r="R14" s="133"/>
      <c r="S14" s="14" t="s">
        <v>3</v>
      </c>
      <c r="T14" s="10">
        <v>3</v>
      </c>
    </row>
    <row r="15" spans="2:20" ht="27" customHeight="1" x14ac:dyDescent="0.15">
      <c r="B15" s="130"/>
      <c r="C15" s="133"/>
      <c r="D15" s="14" t="s">
        <v>2</v>
      </c>
      <c r="E15" s="10">
        <v>6</v>
      </c>
      <c r="G15" s="130"/>
      <c r="H15" s="133"/>
      <c r="I15" s="14" t="s">
        <v>2</v>
      </c>
      <c r="J15" s="9">
        <v>3</v>
      </c>
      <c r="L15" s="130"/>
      <c r="M15" s="133"/>
      <c r="N15" s="14" t="s">
        <v>2</v>
      </c>
      <c r="O15" s="9">
        <v>5</v>
      </c>
      <c r="Q15" s="130"/>
      <c r="R15" s="133"/>
      <c r="S15" s="14" t="s">
        <v>2</v>
      </c>
      <c r="T15" s="9">
        <v>5</v>
      </c>
    </row>
    <row r="16" spans="2:20" ht="27" customHeight="1" x14ac:dyDescent="0.15">
      <c r="B16" s="130"/>
      <c r="C16" s="133"/>
      <c r="D16" s="3" t="s">
        <v>4</v>
      </c>
      <c r="E16" s="9">
        <v>4</v>
      </c>
      <c r="G16" s="130"/>
      <c r="H16" s="133"/>
      <c r="I16" s="3" t="s">
        <v>4</v>
      </c>
      <c r="J16" s="9">
        <v>0</v>
      </c>
      <c r="L16" s="130"/>
      <c r="M16" s="133"/>
      <c r="N16" s="3" t="s">
        <v>4</v>
      </c>
      <c r="O16" s="9">
        <v>3</v>
      </c>
      <c r="Q16" s="130"/>
      <c r="R16" s="133"/>
      <c r="S16" s="3" t="s">
        <v>4</v>
      </c>
      <c r="T16" s="9">
        <v>2</v>
      </c>
    </row>
    <row r="17" spans="2:20" ht="27" customHeight="1" x14ac:dyDescent="0.15">
      <c r="B17" s="130"/>
      <c r="C17" s="133"/>
      <c r="D17" s="3" t="s">
        <v>19</v>
      </c>
      <c r="E17" s="9">
        <v>4</v>
      </c>
      <c r="G17" s="130"/>
      <c r="H17" s="133"/>
      <c r="I17" s="3" t="s">
        <v>19</v>
      </c>
      <c r="J17" s="9">
        <v>5</v>
      </c>
      <c r="L17" s="130"/>
      <c r="M17" s="133"/>
      <c r="N17" s="3" t="s">
        <v>19</v>
      </c>
      <c r="O17" s="9">
        <v>11</v>
      </c>
      <c r="Q17" s="130"/>
      <c r="R17" s="133"/>
      <c r="S17" s="3" t="s">
        <v>19</v>
      </c>
      <c r="T17" s="9">
        <v>0</v>
      </c>
    </row>
    <row r="18" spans="2:20" ht="27" customHeight="1" thickBot="1" x14ac:dyDescent="0.2">
      <c r="B18" s="131"/>
      <c r="C18" s="134"/>
      <c r="D18" s="5" t="s">
        <v>18</v>
      </c>
      <c r="E18" s="11">
        <v>4</v>
      </c>
      <c r="G18" s="131"/>
      <c r="H18" s="134"/>
      <c r="I18" s="5" t="s">
        <v>18</v>
      </c>
      <c r="J18" s="11">
        <v>2</v>
      </c>
      <c r="L18" s="131"/>
      <c r="M18" s="134"/>
      <c r="N18" s="5" t="s">
        <v>18</v>
      </c>
      <c r="O18" s="11">
        <v>8</v>
      </c>
      <c r="Q18" s="131"/>
      <c r="R18" s="134"/>
      <c r="S18" s="5" t="s">
        <v>18</v>
      </c>
      <c r="T18" s="11">
        <v>1</v>
      </c>
    </row>
    <row r="19" spans="2:20" ht="27" customHeight="1" thickBot="1" x14ac:dyDescent="0.2">
      <c r="B19" s="137" t="s">
        <v>20</v>
      </c>
      <c r="C19" s="138"/>
      <c r="D19" s="13" t="s">
        <v>17</v>
      </c>
      <c r="E19" s="12">
        <v>6</v>
      </c>
      <c r="G19" s="137" t="s">
        <v>20</v>
      </c>
      <c r="H19" s="138"/>
      <c r="I19" s="13" t="s">
        <v>17</v>
      </c>
      <c r="J19" s="12">
        <v>2</v>
      </c>
      <c r="L19" s="137" t="s">
        <v>20</v>
      </c>
      <c r="M19" s="138"/>
      <c r="N19" s="13" t="s">
        <v>17</v>
      </c>
      <c r="O19" s="12">
        <v>9</v>
      </c>
      <c r="Q19" s="137" t="s">
        <v>20</v>
      </c>
      <c r="R19" s="138"/>
      <c r="S19" s="13" t="s">
        <v>17</v>
      </c>
      <c r="T19" s="12">
        <v>4</v>
      </c>
    </row>
    <row r="20" spans="2:20" ht="24" x14ac:dyDescent="0.15">
      <c r="D20" s="108"/>
      <c r="E20" s="109"/>
    </row>
  </sheetData>
  <mergeCells count="34">
    <mergeCell ref="Q13:Q18"/>
    <mergeCell ref="R13:R18"/>
    <mergeCell ref="B19:C19"/>
    <mergeCell ref="G19:H19"/>
    <mergeCell ref="L19:M19"/>
    <mergeCell ref="Q19:R19"/>
    <mergeCell ref="B13:B18"/>
    <mergeCell ref="C13:C18"/>
    <mergeCell ref="G13:G18"/>
    <mergeCell ref="H13:H18"/>
    <mergeCell ref="L13:L18"/>
    <mergeCell ref="M13:M18"/>
    <mergeCell ref="Q7:Q10"/>
    <mergeCell ref="R7:R10"/>
    <mergeCell ref="B11:B12"/>
    <mergeCell ref="C11:C12"/>
    <mergeCell ref="G11:G12"/>
    <mergeCell ref="H11:H12"/>
    <mergeCell ref="L11:L12"/>
    <mergeCell ref="M11:M12"/>
    <mergeCell ref="Q11:Q12"/>
    <mergeCell ref="R11:R12"/>
    <mergeCell ref="B7:B10"/>
    <mergeCell ref="C7:C10"/>
    <mergeCell ref="G7:G10"/>
    <mergeCell ref="H7:H10"/>
    <mergeCell ref="L7:L10"/>
    <mergeCell ref="M7:M10"/>
    <mergeCell ref="B2:T2"/>
    <mergeCell ref="B3:J3"/>
    <mergeCell ref="B6:D6"/>
    <mergeCell ref="G6:I6"/>
    <mergeCell ref="L6:N6"/>
    <mergeCell ref="Q6:S6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280E-2B64-434C-8CC2-AEEEB06F4E32}">
  <dimension ref="B2:T20"/>
  <sheetViews>
    <sheetView zoomScale="60" zoomScaleNormal="60" workbookViewId="0">
      <selection activeCell="W21" sqref="W21"/>
    </sheetView>
  </sheetViews>
  <sheetFormatPr defaultRowHeight="14.25" x14ac:dyDescent="0.15"/>
  <cols>
    <col min="1" max="1" width="1.875" style="1" customWidth="1"/>
    <col min="2" max="2" width="21" style="1" customWidth="1"/>
    <col min="3" max="4" width="13.375" style="1" customWidth="1"/>
    <col min="5" max="5" width="11.75" style="1" customWidth="1"/>
    <col min="6" max="6" width="2.5" style="1" customWidth="1"/>
    <col min="7" max="7" width="21" style="1" customWidth="1"/>
    <col min="8" max="9" width="13.375" style="1" customWidth="1"/>
    <col min="10" max="10" width="11.75" style="1" customWidth="1"/>
    <col min="11" max="11" width="2.5" style="1" customWidth="1"/>
    <col min="12" max="12" width="21" style="1" customWidth="1"/>
    <col min="13" max="14" width="13.375" style="1" customWidth="1"/>
    <col min="15" max="15" width="11.75" style="1" customWidth="1"/>
    <col min="16" max="16" width="2.5" style="1" customWidth="1"/>
    <col min="17" max="17" width="21" style="1" customWidth="1"/>
    <col min="18" max="19" width="13.375" style="1" customWidth="1"/>
    <col min="20" max="20" width="11.75" style="1" customWidth="1"/>
    <col min="21" max="16384" width="9" style="1"/>
  </cols>
  <sheetData>
    <row r="2" spans="2:20" ht="55.5" x14ac:dyDescent="0.15">
      <c r="B2" s="124" t="s">
        <v>80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2" x14ac:dyDescent="0.15">
      <c r="B3" s="125">
        <v>43343</v>
      </c>
      <c r="C3" s="125"/>
      <c r="D3" s="125"/>
      <c r="E3" s="125"/>
      <c r="F3" s="125"/>
      <c r="G3" s="125"/>
      <c r="H3" s="125"/>
      <c r="I3" s="125"/>
      <c r="J3" s="125"/>
      <c r="L3" s="8"/>
      <c r="M3" s="8"/>
      <c r="Q3" s="8"/>
      <c r="R3" s="8"/>
    </row>
    <row r="4" spans="2:20" ht="15.75" customHeight="1" x14ac:dyDescent="0.15">
      <c r="B4" s="1" t="s">
        <v>60</v>
      </c>
      <c r="C4" s="2"/>
      <c r="G4" s="2"/>
      <c r="H4" s="2"/>
      <c r="L4" s="2"/>
      <c r="M4" s="2"/>
      <c r="Q4" s="2"/>
      <c r="R4" s="2"/>
    </row>
    <row r="5" spans="2:20" ht="46.5" customHeight="1" thickBot="1" x14ac:dyDescent="0.2">
      <c r="B5" s="16" t="s">
        <v>0</v>
      </c>
      <c r="C5" s="2"/>
      <c r="G5" s="16" t="s">
        <v>8</v>
      </c>
      <c r="H5" s="2"/>
      <c r="L5" s="16" t="s">
        <v>11</v>
      </c>
      <c r="M5" s="2"/>
      <c r="Q5" s="16" t="s">
        <v>9</v>
      </c>
      <c r="R5" s="2"/>
    </row>
    <row r="6" spans="2:20" ht="24" customHeight="1" thickBot="1" x14ac:dyDescent="0.2">
      <c r="B6" s="126"/>
      <c r="C6" s="127"/>
      <c r="D6" s="128"/>
      <c r="E6" s="7" t="s">
        <v>7</v>
      </c>
      <c r="G6" s="126"/>
      <c r="H6" s="127"/>
      <c r="I6" s="128"/>
      <c r="J6" s="7" t="s">
        <v>7</v>
      </c>
      <c r="L6" s="126"/>
      <c r="M6" s="127"/>
      <c r="N6" s="128"/>
      <c r="O6" s="7" t="s">
        <v>7</v>
      </c>
      <c r="Q6" s="126"/>
      <c r="R6" s="127"/>
      <c r="S6" s="128"/>
      <c r="T6" s="7" t="s">
        <v>7</v>
      </c>
    </row>
    <row r="7" spans="2:20" ht="24" customHeight="1" thickTop="1" x14ac:dyDescent="0.15">
      <c r="B7" s="129" t="s">
        <v>1</v>
      </c>
      <c r="C7" s="132">
        <f>SUM(E7:E10)</f>
        <v>142</v>
      </c>
      <c r="D7" s="4" t="s">
        <v>18</v>
      </c>
      <c r="E7" s="17">
        <f>94+1</f>
        <v>95</v>
      </c>
      <c r="G7" s="129" t="s">
        <v>1</v>
      </c>
      <c r="H7" s="132">
        <f>SUM(J7:J10)</f>
        <v>58</v>
      </c>
      <c r="I7" s="4" t="s">
        <v>18</v>
      </c>
      <c r="J7" s="10">
        <f>20+2+2</f>
        <v>24</v>
      </c>
      <c r="L7" s="129" t="s">
        <v>1</v>
      </c>
      <c r="M7" s="132">
        <f>SUM(O7:O10)</f>
        <v>231</v>
      </c>
      <c r="N7" s="4" t="s">
        <v>18</v>
      </c>
      <c r="O7" s="10">
        <f>92+9+5+7</f>
        <v>113</v>
      </c>
      <c r="Q7" s="129" t="s">
        <v>1</v>
      </c>
      <c r="R7" s="132">
        <f>SUM(T7:T10)</f>
        <v>57</v>
      </c>
      <c r="S7" s="4" t="s">
        <v>18</v>
      </c>
      <c r="T7" s="10">
        <f>20+1</f>
        <v>21</v>
      </c>
    </row>
    <row r="8" spans="2:20" ht="27" customHeight="1" x14ac:dyDescent="0.15">
      <c r="B8" s="130"/>
      <c r="C8" s="133"/>
      <c r="D8" s="14" t="s">
        <v>17</v>
      </c>
      <c r="E8" s="10">
        <f>30+1</f>
        <v>31</v>
      </c>
      <c r="G8" s="130"/>
      <c r="H8" s="133"/>
      <c r="I8" s="14" t="s">
        <v>17</v>
      </c>
      <c r="J8" s="10">
        <v>19</v>
      </c>
      <c r="L8" s="130"/>
      <c r="M8" s="133"/>
      <c r="N8" s="14" t="s">
        <v>17</v>
      </c>
      <c r="O8" s="10">
        <f>63+7</f>
        <v>70</v>
      </c>
      <c r="Q8" s="130"/>
      <c r="R8" s="133"/>
      <c r="S8" s="14" t="s">
        <v>17</v>
      </c>
      <c r="T8" s="10">
        <v>22</v>
      </c>
    </row>
    <row r="9" spans="2:20" ht="27" customHeight="1" x14ac:dyDescent="0.15">
      <c r="B9" s="130"/>
      <c r="C9" s="133"/>
      <c r="D9" s="14" t="s">
        <v>16</v>
      </c>
      <c r="E9" s="10">
        <v>12</v>
      </c>
      <c r="G9" s="130"/>
      <c r="H9" s="133"/>
      <c r="I9" s="14" t="s">
        <v>16</v>
      </c>
      <c r="J9" s="9">
        <v>12</v>
      </c>
      <c r="L9" s="130"/>
      <c r="M9" s="133"/>
      <c r="N9" s="14" t="s">
        <v>16</v>
      </c>
      <c r="O9" s="9">
        <f>27+2+1</f>
        <v>30</v>
      </c>
      <c r="Q9" s="130"/>
      <c r="R9" s="133"/>
      <c r="S9" s="14" t="s">
        <v>16</v>
      </c>
      <c r="T9" s="9">
        <v>10</v>
      </c>
    </row>
    <row r="10" spans="2:20" ht="27" customHeight="1" thickBot="1" x14ac:dyDescent="0.2">
      <c r="B10" s="131"/>
      <c r="C10" s="134"/>
      <c r="D10" s="5" t="s">
        <v>15</v>
      </c>
      <c r="E10" s="11">
        <v>4</v>
      </c>
      <c r="G10" s="131"/>
      <c r="H10" s="134"/>
      <c r="I10" s="5" t="s">
        <v>15</v>
      </c>
      <c r="J10" s="11">
        <v>3</v>
      </c>
      <c r="L10" s="131"/>
      <c r="M10" s="134"/>
      <c r="N10" s="5" t="s">
        <v>15</v>
      </c>
      <c r="O10" s="11">
        <v>18</v>
      </c>
      <c r="Q10" s="131"/>
      <c r="R10" s="134"/>
      <c r="S10" s="5" t="s">
        <v>15</v>
      </c>
      <c r="T10" s="11">
        <v>4</v>
      </c>
    </row>
    <row r="11" spans="2:20" ht="27" customHeight="1" x14ac:dyDescent="0.15">
      <c r="B11" s="135" t="s">
        <v>5</v>
      </c>
      <c r="C11" s="136">
        <f>SUM(E11:E12)</f>
        <v>12</v>
      </c>
      <c r="D11" s="6" t="s">
        <v>14</v>
      </c>
      <c r="E11" s="15">
        <v>6</v>
      </c>
      <c r="G11" s="135" t="s">
        <v>5</v>
      </c>
      <c r="H11" s="136">
        <f>SUM(J11:J12)</f>
        <v>13</v>
      </c>
      <c r="I11" s="6" t="s">
        <v>14</v>
      </c>
      <c r="J11" s="15">
        <v>7</v>
      </c>
      <c r="L11" s="135" t="s">
        <v>5</v>
      </c>
      <c r="M11" s="136">
        <f>SUM(O11:O12)</f>
        <v>32</v>
      </c>
      <c r="N11" s="6" t="s">
        <v>14</v>
      </c>
      <c r="O11" s="15">
        <v>12</v>
      </c>
      <c r="Q11" s="135" t="s">
        <v>5</v>
      </c>
      <c r="R11" s="136">
        <f>SUM(T11:T12)</f>
        <v>13</v>
      </c>
      <c r="S11" s="6" t="s">
        <v>14</v>
      </c>
      <c r="T11" s="15">
        <v>8</v>
      </c>
    </row>
    <row r="12" spans="2:20" ht="27" customHeight="1" thickBot="1" x14ac:dyDescent="0.2">
      <c r="B12" s="131"/>
      <c r="C12" s="134"/>
      <c r="D12" s="5" t="s">
        <v>13</v>
      </c>
      <c r="E12" s="11">
        <v>6</v>
      </c>
      <c r="G12" s="131"/>
      <c r="H12" s="134"/>
      <c r="I12" s="5" t="s">
        <v>13</v>
      </c>
      <c r="J12" s="11">
        <v>6</v>
      </c>
      <c r="L12" s="131"/>
      <c r="M12" s="134"/>
      <c r="N12" s="5" t="s">
        <v>13</v>
      </c>
      <c r="O12" s="12">
        <v>20</v>
      </c>
      <c r="Q12" s="131"/>
      <c r="R12" s="134"/>
      <c r="S12" s="5" t="s">
        <v>13</v>
      </c>
      <c r="T12" s="12">
        <v>5</v>
      </c>
    </row>
    <row r="13" spans="2:20" ht="27" customHeight="1" x14ac:dyDescent="0.15">
      <c r="B13" s="135" t="s">
        <v>6</v>
      </c>
      <c r="C13" s="136">
        <f>SUM(E13:E18)</f>
        <v>26</v>
      </c>
      <c r="D13" s="6" t="s">
        <v>12</v>
      </c>
      <c r="E13" s="15">
        <v>4</v>
      </c>
      <c r="G13" s="135" t="s">
        <v>6</v>
      </c>
      <c r="H13" s="136">
        <f>SUM(J13:J18)</f>
        <v>15</v>
      </c>
      <c r="I13" s="6" t="s">
        <v>12</v>
      </c>
      <c r="J13" s="10">
        <v>4</v>
      </c>
      <c r="L13" s="135" t="s">
        <v>6</v>
      </c>
      <c r="M13" s="136">
        <f>SUM(O13:O18)</f>
        <v>41</v>
      </c>
      <c r="N13" s="6" t="s">
        <v>12</v>
      </c>
      <c r="O13" s="15">
        <v>10</v>
      </c>
      <c r="Q13" s="135" t="s">
        <v>6</v>
      </c>
      <c r="R13" s="136">
        <f>SUM(T13:T18)</f>
        <v>12</v>
      </c>
      <c r="S13" s="6" t="s">
        <v>12</v>
      </c>
      <c r="T13" s="15">
        <v>2</v>
      </c>
    </row>
    <row r="14" spans="2:20" ht="27" customHeight="1" x14ac:dyDescent="0.15">
      <c r="B14" s="130"/>
      <c r="C14" s="133"/>
      <c r="D14" s="14" t="s">
        <v>10</v>
      </c>
      <c r="E14" s="10">
        <v>4</v>
      </c>
      <c r="G14" s="130"/>
      <c r="H14" s="133"/>
      <c r="I14" s="14" t="s">
        <v>10</v>
      </c>
      <c r="J14" s="10">
        <v>2</v>
      </c>
      <c r="L14" s="130"/>
      <c r="M14" s="133"/>
      <c r="N14" s="14" t="s">
        <v>10</v>
      </c>
      <c r="O14" s="10">
        <v>6</v>
      </c>
      <c r="Q14" s="130"/>
      <c r="R14" s="133"/>
      <c r="S14" s="14" t="s">
        <v>10</v>
      </c>
      <c r="T14" s="10">
        <v>0</v>
      </c>
    </row>
    <row r="15" spans="2:20" ht="27" customHeight="1" x14ac:dyDescent="0.15">
      <c r="B15" s="130"/>
      <c r="C15" s="133"/>
      <c r="D15" s="14" t="s">
        <v>3</v>
      </c>
      <c r="E15" s="10">
        <v>5</v>
      </c>
      <c r="G15" s="130"/>
      <c r="H15" s="133"/>
      <c r="I15" s="14" t="s">
        <v>3</v>
      </c>
      <c r="J15" s="9">
        <v>1</v>
      </c>
      <c r="L15" s="130"/>
      <c r="M15" s="133"/>
      <c r="N15" s="14" t="s">
        <v>3</v>
      </c>
      <c r="O15" s="9">
        <v>5</v>
      </c>
      <c r="Q15" s="130"/>
      <c r="R15" s="133"/>
      <c r="S15" s="14" t="s">
        <v>3</v>
      </c>
      <c r="T15" s="9">
        <v>3</v>
      </c>
    </row>
    <row r="16" spans="2:20" ht="27" customHeight="1" x14ac:dyDescent="0.15">
      <c r="B16" s="130"/>
      <c r="C16" s="133"/>
      <c r="D16" s="3" t="s">
        <v>2</v>
      </c>
      <c r="E16" s="9">
        <v>6</v>
      </c>
      <c r="G16" s="130"/>
      <c r="H16" s="133"/>
      <c r="I16" s="3" t="s">
        <v>2</v>
      </c>
      <c r="J16" s="9">
        <v>3</v>
      </c>
      <c r="L16" s="130"/>
      <c r="M16" s="133"/>
      <c r="N16" s="3" t="s">
        <v>2</v>
      </c>
      <c r="O16" s="9">
        <v>5</v>
      </c>
      <c r="Q16" s="130"/>
      <c r="R16" s="133"/>
      <c r="S16" s="3" t="s">
        <v>2</v>
      </c>
      <c r="T16" s="9">
        <v>5</v>
      </c>
    </row>
    <row r="17" spans="2:20" ht="27" customHeight="1" x14ac:dyDescent="0.15">
      <c r="B17" s="130"/>
      <c r="C17" s="133"/>
      <c r="D17" s="3" t="s">
        <v>4</v>
      </c>
      <c r="E17" s="9">
        <v>3</v>
      </c>
      <c r="G17" s="130"/>
      <c r="H17" s="133"/>
      <c r="I17" s="3" t="s">
        <v>4</v>
      </c>
      <c r="J17" s="9">
        <v>0</v>
      </c>
      <c r="L17" s="130"/>
      <c r="M17" s="133"/>
      <c r="N17" s="3" t="s">
        <v>4</v>
      </c>
      <c r="O17" s="9">
        <v>3</v>
      </c>
      <c r="Q17" s="130"/>
      <c r="R17" s="133"/>
      <c r="S17" s="3" t="s">
        <v>4</v>
      </c>
      <c r="T17" s="9">
        <v>2</v>
      </c>
    </row>
    <row r="18" spans="2:20" ht="27" customHeight="1" thickBot="1" x14ac:dyDescent="0.2">
      <c r="B18" s="131"/>
      <c r="C18" s="134"/>
      <c r="D18" s="5" t="s">
        <v>19</v>
      </c>
      <c r="E18" s="11">
        <v>4</v>
      </c>
      <c r="G18" s="131"/>
      <c r="H18" s="134"/>
      <c r="I18" s="5" t="s">
        <v>19</v>
      </c>
      <c r="J18" s="11">
        <v>5</v>
      </c>
      <c r="L18" s="131"/>
      <c r="M18" s="134"/>
      <c r="N18" s="5" t="s">
        <v>19</v>
      </c>
      <c r="O18" s="11">
        <v>12</v>
      </c>
      <c r="Q18" s="131"/>
      <c r="R18" s="134"/>
      <c r="S18" s="5" t="s">
        <v>19</v>
      </c>
      <c r="T18" s="11">
        <v>0</v>
      </c>
    </row>
    <row r="19" spans="2:20" ht="27" customHeight="1" thickBot="1" x14ac:dyDescent="0.2">
      <c r="B19" s="137" t="s">
        <v>20</v>
      </c>
      <c r="C19" s="138"/>
      <c r="D19" s="13" t="s">
        <v>18</v>
      </c>
      <c r="E19" s="12">
        <v>3</v>
      </c>
      <c r="G19" s="137" t="s">
        <v>20</v>
      </c>
      <c r="H19" s="138"/>
      <c r="I19" s="13" t="s">
        <v>18</v>
      </c>
      <c r="J19" s="12">
        <v>2</v>
      </c>
      <c r="L19" s="137" t="s">
        <v>20</v>
      </c>
      <c r="M19" s="138"/>
      <c r="N19" s="13" t="s">
        <v>18</v>
      </c>
      <c r="O19" s="12">
        <v>7</v>
      </c>
      <c r="Q19" s="137" t="s">
        <v>20</v>
      </c>
      <c r="R19" s="138"/>
      <c r="S19" s="13" t="s">
        <v>18</v>
      </c>
      <c r="T19" s="12">
        <v>1</v>
      </c>
    </row>
    <row r="20" spans="2:20" ht="24" x14ac:dyDescent="0.15">
      <c r="D20" s="108"/>
      <c r="E20" s="109"/>
    </row>
  </sheetData>
  <mergeCells count="34">
    <mergeCell ref="B2:T2"/>
    <mergeCell ref="B3:J3"/>
    <mergeCell ref="B6:D6"/>
    <mergeCell ref="G6:I6"/>
    <mergeCell ref="L6:N6"/>
    <mergeCell ref="Q6:S6"/>
    <mergeCell ref="Q7:Q10"/>
    <mergeCell ref="R7:R10"/>
    <mergeCell ref="B11:B12"/>
    <mergeCell ref="C11:C12"/>
    <mergeCell ref="G11:G12"/>
    <mergeCell ref="H11:H12"/>
    <mergeCell ref="L11:L12"/>
    <mergeCell ref="M11:M12"/>
    <mergeCell ref="Q11:Q12"/>
    <mergeCell ref="R11:R12"/>
    <mergeCell ref="B7:B10"/>
    <mergeCell ref="C7:C10"/>
    <mergeCell ref="G7:G10"/>
    <mergeCell ref="H7:H10"/>
    <mergeCell ref="L7:L10"/>
    <mergeCell ref="M7:M10"/>
    <mergeCell ref="Q13:Q18"/>
    <mergeCell ref="R13:R18"/>
    <mergeCell ref="B19:C19"/>
    <mergeCell ref="G19:H19"/>
    <mergeCell ref="L19:M19"/>
    <mergeCell ref="Q19:R19"/>
    <mergeCell ref="B13:B18"/>
    <mergeCell ref="C13:C18"/>
    <mergeCell ref="G13:G18"/>
    <mergeCell ref="H13:H18"/>
    <mergeCell ref="L13:L18"/>
    <mergeCell ref="M13:M18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D562-6B4D-420F-9B14-F13ECCAB7A01}">
  <dimension ref="B2:T20"/>
  <sheetViews>
    <sheetView zoomScale="60" zoomScaleNormal="60" workbookViewId="0">
      <selection activeCell="T14" sqref="T14"/>
    </sheetView>
  </sheetViews>
  <sheetFormatPr defaultRowHeight="14.25" x14ac:dyDescent="0.15"/>
  <cols>
    <col min="1" max="1" width="1.875" style="1" customWidth="1"/>
    <col min="2" max="2" width="21" style="1" customWidth="1"/>
    <col min="3" max="4" width="13.375" style="1" customWidth="1"/>
    <col min="5" max="5" width="11.75" style="1" customWidth="1"/>
    <col min="6" max="6" width="2.5" style="1" customWidth="1"/>
    <col min="7" max="7" width="21" style="1" customWidth="1"/>
    <col min="8" max="9" width="13.375" style="1" customWidth="1"/>
    <col min="10" max="10" width="11.75" style="1" customWidth="1"/>
    <col min="11" max="11" width="2.5" style="1" customWidth="1"/>
    <col min="12" max="12" width="21" style="1" customWidth="1"/>
    <col min="13" max="14" width="13.375" style="1" customWidth="1"/>
    <col min="15" max="15" width="11.75" style="1" customWidth="1"/>
    <col min="16" max="16" width="2.5" style="1" customWidth="1"/>
    <col min="17" max="17" width="21" style="1" customWidth="1"/>
    <col min="18" max="19" width="13.375" style="1" customWidth="1"/>
    <col min="20" max="20" width="11.75" style="1" customWidth="1"/>
    <col min="21" max="16384" width="9" style="1"/>
  </cols>
  <sheetData>
    <row r="2" spans="2:20" ht="55.5" x14ac:dyDescent="0.15">
      <c r="B2" s="124" t="s">
        <v>82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2" x14ac:dyDescent="0.15">
      <c r="B3" s="125">
        <v>43373</v>
      </c>
      <c r="C3" s="125"/>
      <c r="D3" s="125"/>
      <c r="E3" s="125"/>
      <c r="F3" s="125"/>
      <c r="G3" s="125"/>
      <c r="H3" s="125"/>
      <c r="I3" s="125"/>
      <c r="J3" s="125"/>
      <c r="L3" s="8"/>
      <c r="M3" s="8"/>
      <c r="Q3" s="8"/>
      <c r="R3" s="8"/>
    </row>
    <row r="4" spans="2:20" ht="15.75" customHeight="1" x14ac:dyDescent="0.15">
      <c r="B4" s="1" t="s">
        <v>60</v>
      </c>
      <c r="C4" s="2"/>
      <c r="G4" s="2"/>
      <c r="H4" s="2"/>
      <c r="L4" s="2"/>
      <c r="M4" s="2"/>
      <c r="Q4" s="2"/>
      <c r="R4" s="2"/>
    </row>
    <row r="5" spans="2:20" ht="46.5" customHeight="1" thickBot="1" x14ac:dyDescent="0.2">
      <c r="B5" s="16" t="s">
        <v>0</v>
      </c>
      <c r="C5" s="2"/>
      <c r="G5" s="16" t="s">
        <v>8</v>
      </c>
      <c r="H5" s="2"/>
      <c r="L5" s="16" t="s">
        <v>11</v>
      </c>
      <c r="M5" s="2"/>
      <c r="Q5" s="16" t="s">
        <v>9</v>
      </c>
      <c r="R5" s="2"/>
    </row>
    <row r="6" spans="2:20" ht="24" customHeight="1" thickBot="1" x14ac:dyDescent="0.2">
      <c r="B6" s="126"/>
      <c r="C6" s="127"/>
      <c r="D6" s="128"/>
      <c r="E6" s="7" t="s">
        <v>7</v>
      </c>
      <c r="G6" s="126"/>
      <c r="H6" s="127"/>
      <c r="I6" s="128"/>
      <c r="J6" s="7" t="s">
        <v>7</v>
      </c>
      <c r="L6" s="126"/>
      <c r="M6" s="127"/>
      <c r="N6" s="128"/>
      <c r="O6" s="7" t="s">
        <v>7</v>
      </c>
      <c r="Q6" s="126"/>
      <c r="R6" s="127"/>
      <c r="S6" s="128"/>
      <c r="T6" s="7" t="s">
        <v>7</v>
      </c>
    </row>
    <row r="7" spans="2:20" ht="24" customHeight="1" thickTop="1" x14ac:dyDescent="0.15">
      <c r="B7" s="129" t="s">
        <v>1</v>
      </c>
      <c r="C7" s="132">
        <f>SUM(E7:E10)</f>
        <v>144</v>
      </c>
      <c r="D7" s="4" t="s">
        <v>19</v>
      </c>
      <c r="E7" s="17">
        <f>65+19+3</f>
        <v>87</v>
      </c>
      <c r="G7" s="129" t="s">
        <v>1</v>
      </c>
      <c r="H7" s="132">
        <f>SUM(J7:J10)</f>
        <v>64</v>
      </c>
      <c r="I7" s="4" t="s">
        <v>19</v>
      </c>
      <c r="J7" s="10">
        <f>23+7+2</f>
        <v>32</v>
      </c>
      <c r="L7" s="129" t="s">
        <v>1</v>
      </c>
      <c r="M7" s="132">
        <f>SUM(O7:O10)</f>
        <v>229</v>
      </c>
      <c r="N7" s="4" t="s">
        <v>19</v>
      </c>
      <c r="O7" s="10">
        <f>83+22+7</f>
        <v>112</v>
      </c>
      <c r="Q7" s="129" t="s">
        <v>1</v>
      </c>
      <c r="R7" s="132">
        <f>SUM(T7:T10)</f>
        <v>55</v>
      </c>
      <c r="S7" s="4" t="s">
        <v>19</v>
      </c>
      <c r="T7" s="10">
        <f>16+2+1</f>
        <v>19</v>
      </c>
    </row>
    <row r="8" spans="2:20" ht="27" customHeight="1" x14ac:dyDescent="0.15">
      <c r="B8" s="130"/>
      <c r="C8" s="133"/>
      <c r="D8" s="14" t="s">
        <v>18</v>
      </c>
      <c r="E8" s="10">
        <f>44+1</f>
        <v>45</v>
      </c>
      <c r="G8" s="130"/>
      <c r="H8" s="133"/>
      <c r="I8" s="14" t="s">
        <v>18</v>
      </c>
      <c r="J8" s="10">
        <f>8+2</f>
        <v>10</v>
      </c>
      <c r="L8" s="130"/>
      <c r="M8" s="133"/>
      <c r="N8" s="14" t="s">
        <v>18</v>
      </c>
      <c r="O8" s="10">
        <f>62+5</f>
        <v>67</v>
      </c>
      <c r="Q8" s="130"/>
      <c r="R8" s="133"/>
      <c r="S8" s="14" t="s">
        <v>18</v>
      </c>
      <c r="T8" s="10">
        <v>15</v>
      </c>
    </row>
    <row r="9" spans="2:20" ht="27" customHeight="1" x14ac:dyDescent="0.15">
      <c r="B9" s="130"/>
      <c r="C9" s="133"/>
      <c r="D9" s="14" t="s">
        <v>17</v>
      </c>
      <c r="E9" s="10">
        <f>6+1</f>
        <v>7</v>
      </c>
      <c r="G9" s="130"/>
      <c r="H9" s="133"/>
      <c r="I9" s="14" t="s">
        <v>17</v>
      </c>
      <c r="J9" s="9">
        <v>14</v>
      </c>
      <c r="L9" s="130"/>
      <c r="M9" s="133"/>
      <c r="N9" s="14" t="s">
        <v>17</v>
      </c>
      <c r="O9" s="9">
        <f>29+3</f>
        <v>32</v>
      </c>
      <c r="Q9" s="130"/>
      <c r="R9" s="133"/>
      <c r="S9" s="14" t="s">
        <v>17</v>
      </c>
      <c r="T9" s="9">
        <v>15</v>
      </c>
    </row>
    <row r="10" spans="2:20" ht="27" customHeight="1" thickBot="1" x14ac:dyDescent="0.2">
      <c r="B10" s="131"/>
      <c r="C10" s="134"/>
      <c r="D10" s="5" t="s">
        <v>16</v>
      </c>
      <c r="E10" s="11">
        <v>5</v>
      </c>
      <c r="G10" s="131"/>
      <c r="H10" s="134"/>
      <c r="I10" s="5" t="s">
        <v>16</v>
      </c>
      <c r="J10" s="11">
        <v>8</v>
      </c>
      <c r="L10" s="131"/>
      <c r="M10" s="134"/>
      <c r="N10" s="5" t="s">
        <v>16</v>
      </c>
      <c r="O10" s="11">
        <f>17+1</f>
        <v>18</v>
      </c>
      <c r="Q10" s="131"/>
      <c r="R10" s="134"/>
      <c r="S10" s="5" t="s">
        <v>16</v>
      </c>
      <c r="T10" s="11">
        <v>6</v>
      </c>
    </row>
    <row r="11" spans="2:20" ht="27" customHeight="1" x14ac:dyDescent="0.15">
      <c r="B11" s="135" t="s">
        <v>5</v>
      </c>
      <c r="C11" s="136">
        <f>SUM(E11:E12)</f>
        <v>9</v>
      </c>
      <c r="D11" s="6" t="s">
        <v>15</v>
      </c>
      <c r="E11" s="15">
        <v>3</v>
      </c>
      <c r="G11" s="135" t="s">
        <v>5</v>
      </c>
      <c r="H11" s="136">
        <f>SUM(J11:J12)</f>
        <v>7</v>
      </c>
      <c r="I11" s="6" t="s">
        <v>15</v>
      </c>
      <c r="J11" s="15">
        <v>0</v>
      </c>
      <c r="L11" s="135" t="s">
        <v>5</v>
      </c>
      <c r="M11" s="136">
        <f>SUM(O11:O12)</f>
        <v>23</v>
      </c>
      <c r="N11" s="6" t="s">
        <v>15</v>
      </c>
      <c r="O11" s="15">
        <v>14</v>
      </c>
      <c r="Q11" s="135" t="s">
        <v>5</v>
      </c>
      <c r="R11" s="136">
        <f>SUM(T11:T12)</f>
        <v>8</v>
      </c>
      <c r="S11" s="6" t="s">
        <v>15</v>
      </c>
      <c r="T11" s="15">
        <v>2</v>
      </c>
    </row>
    <row r="12" spans="2:20" ht="27" customHeight="1" thickBot="1" x14ac:dyDescent="0.2">
      <c r="B12" s="131"/>
      <c r="C12" s="134"/>
      <c r="D12" s="5" t="s">
        <v>14</v>
      </c>
      <c r="E12" s="11">
        <v>6</v>
      </c>
      <c r="G12" s="131"/>
      <c r="H12" s="134"/>
      <c r="I12" s="5" t="s">
        <v>14</v>
      </c>
      <c r="J12" s="11">
        <v>7</v>
      </c>
      <c r="L12" s="131"/>
      <c r="M12" s="134"/>
      <c r="N12" s="5" t="s">
        <v>14</v>
      </c>
      <c r="O12" s="12">
        <v>9</v>
      </c>
      <c r="Q12" s="131"/>
      <c r="R12" s="134"/>
      <c r="S12" s="5" t="s">
        <v>14</v>
      </c>
      <c r="T12" s="12">
        <v>6</v>
      </c>
    </row>
    <row r="13" spans="2:20" ht="27" customHeight="1" x14ac:dyDescent="0.15">
      <c r="B13" s="135" t="s">
        <v>6</v>
      </c>
      <c r="C13" s="136">
        <f>SUM(E13:E18)</f>
        <v>22</v>
      </c>
      <c r="D13" s="6" t="s">
        <v>13</v>
      </c>
      <c r="E13" s="15">
        <v>4</v>
      </c>
      <c r="G13" s="135" t="s">
        <v>6</v>
      </c>
      <c r="H13" s="136">
        <f>SUM(J13:J18)</f>
        <v>13</v>
      </c>
      <c r="I13" s="6" t="s">
        <v>13</v>
      </c>
      <c r="J13" s="10">
        <v>4</v>
      </c>
      <c r="L13" s="135" t="s">
        <v>6</v>
      </c>
      <c r="M13" s="136">
        <f>SUM(O13:O18)</f>
        <v>48</v>
      </c>
      <c r="N13" s="6" t="s">
        <v>13</v>
      </c>
      <c r="O13" s="15">
        <v>19</v>
      </c>
      <c r="Q13" s="135" t="s">
        <v>6</v>
      </c>
      <c r="R13" s="136">
        <f>SUM(T13:T18)</f>
        <v>16</v>
      </c>
      <c r="S13" s="6" t="s">
        <v>13</v>
      </c>
      <c r="T13" s="15">
        <v>4</v>
      </c>
    </row>
    <row r="14" spans="2:20" ht="27" customHeight="1" x14ac:dyDescent="0.15">
      <c r="B14" s="130"/>
      <c r="C14" s="133"/>
      <c r="D14" s="14" t="s">
        <v>12</v>
      </c>
      <c r="E14" s="10">
        <v>2</v>
      </c>
      <c r="G14" s="130"/>
      <c r="H14" s="133"/>
      <c r="I14" s="14" t="s">
        <v>12</v>
      </c>
      <c r="J14" s="10">
        <v>4</v>
      </c>
      <c r="L14" s="130"/>
      <c r="M14" s="133"/>
      <c r="N14" s="14" t="s">
        <v>12</v>
      </c>
      <c r="O14" s="10">
        <v>10</v>
      </c>
      <c r="Q14" s="130"/>
      <c r="R14" s="133"/>
      <c r="S14" s="14" t="s">
        <v>12</v>
      </c>
      <c r="T14" s="10">
        <v>2</v>
      </c>
    </row>
    <row r="15" spans="2:20" ht="27" customHeight="1" x14ac:dyDescent="0.15">
      <c r="B15" s="130"/>
      <c r="C15" s="133"/>
      <c r="D15" s="14" t="s">
        <v>10</v>
      </c>
      <c r="E15" s="10">
        <v>4</v>
      </c>
      <c r="G15" s="130"/>
      <c r="H15" s="133"/>
      <c r="I15" s="14" t="s">
        <v>10</v>
      </c>
      <c r="J15" s="9">
        <v>1</v>
      </c>
      <c r="L15" s="130"/>
      <c r="M15" s="133"/>
      <c r="N15" s="14" t="s">
        <v>10</v>
      </c>
      <c r="O15" s="9">
        <v>6</v>
      </c>
      <c r="Q15" s="130"/>
      <c r="R15" s="133"/>
      <c r="S15" s="14" t="s">
        <v>10</v>
      </c>
      <c r="T15" s="9">
        <v>0</v>
      </c>
    </row>
    <row r="16" spans="2:20" ht="27" customHeight="1" x14ac:dyDescent="0.15">
      <c r="B16" s="130"/>
      <c r="C16" s="133"/>
      <c r="D16" s="3" t="s">
        <v>3</v>
      </c>
      <c r="E16" s="9">
        <v>5</v>
      </c>
      <c r="G16" s="130"/>
      <c r="H16" s="133"/>
      <c r="I16" s="3" t="s">
        <v>3</v>
      </c>
      <c r="J16" s="9">
        <v>1</v>
      </c>
      <c r="L16" s="130"/>
      <c r="M16" s="133"/>
      <c r="N16" s="3" t="s">
        <v>3</v>
      </c>
      <c r="O16" s="9">
        <v>5</v>
      </c>
      <c r="Q16" s="130"/>
      <c r="R16" s="133"/>
      <c r="S16" s="3" t="s">
        <v>3</v>
      </c>
      <c r="T16" s="9">
        <v>3</v>
      </c>
    </row>
    <row r="17" spans="2:20" ht="27" customHeight="1" x14ac:dyDescent="0.15">
      <c r="B17" s="130"/>
      <c r="C17" s="133"/>
      <c r="D17" s="3" t="s">
        <v>2</v>
      </c>
      <c r="E17" s="9">
        <v>6</v>
      </c>
      <c r="G17" s="130"/>
      <c r="H17" s="133"/>
      <c r="I17" s="3" t="s">
        <v>2</v>
      </c>
      <c r="J17" s="9">
        <v>3</v>
      </c>
      <c r="L17" s="130"/>
      <c r="M17" s="133"/>
      <c r="N17" s="3" t="s">
        <v>2</v>
      </c>
      <c r="O17" s="9">
        <v>5</v>
      </c>
      <c r="Q17" s="130"/>
      <c r="R17" s="133"/>
      <c r="S17" s="3" t="s">
        <v>2</v>
      </c>
      <c r="T17" s="9">
        <v>5</v>
      </c>
    </row>
    <row r="18" spans="2:20" ht="27" customHeight="1" thickBot="1" x14ac:dyDescent="0.2">
      <c r="B18" s="131"/>
      <c r="C18" s="134"/>
      <c r="D18" s="5" t="s">
        <v>4</v>
      </c>
      <c r="E18" s="11">
        <v>1</v>
      </c>
      <c r="G18" s="131"/>
      <c r="H18" s="134"/>
      <c r="I18" s="5" t="s">
        <v>4</v>
      </c>
      <c r="J18" s="11">
        <v>0</v>
      </c>
      <c r="L18" s="131"/>
      <c r="M18" s="134"/>
      <c r="N18" s="5" t="s">
        <v>4</v>
      </c>
      <c r="O18" s="11">
        <v>3</v>
      </c>
      <c r="Q18" s="131"/>
      <c r="R18" s="134"/>
      <c r="S18" s="5" t="s">
        <v>4</v>
      </c>
      <c r="T18" s="11">
        <v>2</v>
      </c>
    </row>
    <row r="19" spans="2:20" ht="27" customHeight="1" thickBot="1" x14ac:dyDescent="0.2">
      <c r="B19" s="137" t="s">
        <v>20</v>
      </c>
      <c r="C19" s="138"/>
      <c r="D19" s="13" t="s">
        <v>19</v>
      </c>
      <c r="E19" s="12">
        <v>4</v>
      </c>
      <c r="G19" s="137" t="s">
        <v>20</v>
      </c>
      <c r="H19" s="138"/>
      <c r="I19" s="13" t="s">
        <v>19</v>
      </c>
      <c r="J19" s="12">
        <v>0</v>
      </c>
      <c r="L19" s="137" t="s">
        <v>20</v>
      </c>
      <c r="M19" s="138"/>
      <c r="N19" s="13" t="s">
        <v>19</v>
      </c>
      <c r="O19" s="12">
        <v>12</v>
      </c>
      <c r="Q19" s="137" t="s">
        <v>20</v>
      </c>
      <c r="R19" s="138"/>
      <c r="S19" s="13" t="s">
        <v>19</v>
      </c>
      <c r="T19" s="12">
        <v>0</v>
      </c>
    </row>
    <row r="20" spans="2:20" ht="24" x14ac:dyDescent="0.15">
      <c r="D20" s="108"/>
      <c r="E20" s="109"/>
    </row>
  </sheetData>
  <mergeCells count="34">
    <mergeCell ref="Q13:Q18"/>
    <mergeCell ref="R13:R18"/>
    <mergeCell ref="B19:C19"/>
    <mergeCell ref="G19:H19"/>
    <mergeCell ref="L19:M19"/>
    <mergeCell ref="Q19:R19"/>
    <mergeCell ref="B13:B18"/>
    <mergeCell ref="C13:C18"/>
    <mergeCell ref="G13:G18"/>
    <mergeCell ref="H13:H18"/>
    <mergeCell ref="L13:L18"/>
    <mergeCell ref="M13:M18"/>
    <mergeCell ref="Q7:Q10"/>
    <mergeCell ref="R7:R10"/>
    <mergeCell ref="B11:B12"/>
    <mergeCell ref="C11:C12"/>
    <mergeCell ref="G11:G12"/>
    <mergeCell ref="H11:H12"/>
    <mergeCell ref="L11:L12"/>
    <mergeCell ref="M11:M12"/>
    <mergeCell ref="Q11:Q12"/>
    <mergeCell ref="R11:R12"/>
    <mergeCell ref="B7:B10"/>
    <mergeCell ref="C7:C10"/>
    <mergeCell ref="G7:G10"/>
    <mergeCell ref="H7:H10"/>
    <mergeCell ref="L7:L10"/>
    <mergeCell ref="M7:M10"/>
    <mergeCell ref="B2:T2"/>
    <mergeCell ref="B3:J3"/>
    <mergeCell ref="B6:D6"/>
    <mergeCell ref="G6:I6"/>
    <mergeCell ref="L6:N6"/>
    <mergeCell ref="Q6:S6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62910-C9CC-4118-A6EA-DC95E8A591BB}">
  <dimension ref="B2:T20"/>
  <sheetViews>
    <sheetView zoomScale="60" zoomScaleNormal="60" workbookViewId="0">
      <selection activeCell="T20" sqref="T20"/>
    </sheetView>
  </sheetViews>
  <sheetFormatPr defaultRowHeight="14.25" x14ac:dyDescent="0.15"/>
  <cols>
    <col min="1" max="1" width="1.875" style="1" customWidth="1"/>
    <col min="2" max="2" width="21" style="1" customWidth="1"/>
    <col min="3" max="4" width="13.375" style="1" customWidth="1"/>
    <col min="5" max="5" width="11.75" style="1" customWidth="1"/>
    <col min="6" max="6" width="2.5" style="1" customWidth="1"/>
    <col min="7" max="7" width="21" style="1" customWidth="1"/>
    <col min="8" max="9" width="13.375" style="1" customWidth="1"/>
    <col min="10" max="10" width="11.75" style="1" customWidth="1"/>
    <col min="11" max="11" width="2.5" style="1" customWidth="1"/>
    <col min="12" max="12" width="21" style="1" customWidth="1"/>
    <col min="13" max="14" width="13.375" style="1" customWidth="1"/>
    <col min="15" max="15" width="11.75" style="1" customWidth="1"/>
    <col min="16" max="16" width="2.5" style="1" customWidth="1"/>
    <col min="17" max="17" width="21" style="1" customWidth="1"/>
    <col min="18" max="19" width="13.375" style="1" customWidth="1"/>
    <col min="20" max="20" width="11.75" style="1" customWidth="1"/>
    <col min="21" max="16384" width="9" style="1"/>
  </cols>
  <sheetData>
    <row r="2" spans="2:20" ht="55.5" x14ac:dyDescent="0.15">
      <c r="B2" s="124" t="s">
        <v>86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2" x14ac:dyDescent="0.15">
      <c r="B3" s="125">
        <v>43404</v>
      </c>
      <c r="C3" s="125"/>
      <c r="D3" s="125"/>
      <c r="E3" s="125"/>
      <c r="F3" s="125"/>
      <c r="G3" s="125"/>
      <c r="H3" s="125"/>
      <c r="I3" s="125"/>
      <c r="J3" s="125"/>
      <c r="L3" s="8"/>
      <c r="M3" s="8"/>
      <c r="Q3" s="8"/>
      <c r="R3" s="8"/>
    </row>
    <row r="4" spans="2:20" ht="15.75" customHeight="1" x14ac:dyDescent="0.15">
      <c r="B4" s="1" t="s">
        <v>60</v>
      </c>
      <c r="C4" s="2"/>
      <c r="G4" s="2"/>
      <c r="H4" s="2"/>
      <c r="L4" s="2"/>
      <c r="M4" s="2"/>
      <c r="Q4" s="2"/>
      <c r="R4" s="2"/>
    </row>
    <row r="5" spans="2:20" ht="46.5" customHeight="1" thickBot="1" x14ac:dyDescent="0.2">
      <c r="B5" s="16" t="s">
        <v>0</v>
      </c>
      <c r="C5" s="2"/>
      <c r="G5" s="16" t="s">
        <v>8</v>
      </c>
      <c r="H5" s="2"/>
      <c r="L5" s="16" t="s">
        <v>11</v>
      </c>
      <c r="M5" s="2"/>
      <c r="Q5" s="16" t="s">
        <v>9</v>
      </c>
      <c r="R5" s="2"/>
    </row>
    <row r="6" spans="2:20" ht="24" customHeight="1" thickBot="1" x14ac:dyDescent="0.2">
      <c r="B6" s="126"/>
      <c r="C6" s="127"/>
      <c r="D6" s="128"/>
      <c r="E6" s="7" t="s">
        <v>7</v>
      </c>
      <c r="G6" s="126"/>
      <c r="H6" s="127"/>
      <c r="I6" s="128"/>
      <c r="J6" s="7" t="s">
        <v>7</v>
      </c>
      <c r="L6" s="126"/>
      <c r="M6" s="127"/>
      <c r="N6" s="128"/>
      <c r="O6" s="7" t="s">
        <v>7</v>
      </c>
      <c r="Q6" s="126"/>
      <c r="R6" s="127"/>
      <c r="S6" s="128"/>
      <c r="T6" s="7" t="s">
        <v>7</v>
      </c>
    </row>
    <row r="7" spans="2:20" ht="24" customHeight="1" thickTop="1" x14ac:dyDescent="0.15">
      <c r="B7" s="129" t="s">
        <v>1</v>
      </c>
      <c r="C7" s="132">
        <f>SUM(E7:E10)</f>
        <v>153</v>
      </c>
      <c r="D7" s="4" t="s">
        <v>4</v>
      </c>
      <c r="E7" s="17">
        <f>92+7</f>
        <v>99</v>
      </c>
      <c r="G7" s="129" t="s">
        <v>1</v>
      </c>
      <c r="H7" s="132">
        <f>SUM(J7:J10)</f>
        <v>66</v>
      </c>
      <c r="I7" s="4" t="s">
        <v>4</v>
      </c>
      <c r="J7" s="10">
        <f>40+1</f>
        <v>41</v>
      </c>
      <c r="L7" s="129" t="s">
        <v>1</v>
      </c>
      <c r="M7" s="132">
        <f>SUM(O7:O10)</f>
        <v>229</v>
      </c>
      <c r="N7" s="4" t="s">
        <v>4</v>
      </c>
      <c r="O7" s="10">
        <f>72+30</f>
        <v>102</v>
      </c>
      <c r="Q7" s="129" t="s">
        <v>1</v>
      </c>
      <c r="R7" s="132">
        <f>SUM(T7:T10)</f>
        <v>55</v>
      </c>
      <c r="S7" s="4" t="s">
        <v>4</v>
      </c>
      <c r="T7" s="10">
        <f>20+1</f>
        <v>21</v>
      </c>
    </row>
    <row r="8" spans="2:20" ht="27" customHeight="1" x14ac:dyDescent="0.15">
      <c r="B8" s="130"/>
      <c r="C8" s="133"/>
      <c r="D8" s="14" t="s">
        <v>19</v>
      </c>
      <c r="E8" s="10">
        <v>33</v>
      </c>
      <c r="G8" s="130"/>
      <c r="H8" s="133"/>
      <c r="I8" s="14" t="s">
        <v>19</v>
      </c>
      <c r="J8" s="10">
        <v>12</v>
      </c>
      <c r="L8" s="130"/>
      <c r="M8" s="133"/>
      <c r="N8" s="14" t="s">
        <v>19</v>
      </c>
      <c r="O8" s="10">
        <v>70</v>
      </c>
      <c r="Q8" s="130"/>
      <c r="R8" s="133"/>
      <c r="S8" s="14" t="s">
        <v>19</v>
      </c>
      <c r="T8" s="10">
        <v>11</v>
      </c>
    </row>
    <row r="9" spans="2:20" ht="27" customHeight="1" x14ac:dyDescent="0.15">
      <c r="B9" s="130"/>
      <c r="C9" s="133"/>
      <c r="D9" s="14" t="s">
        <v>18</v>
      </c>
      <c r="E9" s="10">
        <v>17</v>
      </c>
      <c r="G9" s="130"/>
      <c r="H9" s="133"/>
      <c r="I9" s="14" t="s">
        <v>18</v>
      </c>
      <c r="J9" s="9">
        <v>4</v>
      </c>
      <c r="L9" s="130"/>
      <c r="M9" s="133"/>
      <c r="N9" s="14" t="s">
        <v>18</v>
      </c>
      <c r="O9" s="9">
        <v>36</v>
      </c>
      <c r="Q9" s="130"/>
      <c r="R9" s="133"/>
      <c r="S9" s="14" t="s">
        <v>18</v>
      </c>
      <c r="T9" s="9">
        <v>8</v>
      </c>
    </row>
    <row r="10" spans="2:20" ht="27" customHeight="1" thickBot="1" x14ac:dyDescent="0.2">
      <c r="B10" s="131"/>
      <c r="C10" s="134"/>
      <c r="D10" s="5" t="s">
        <v>17</v>
      </c>
      <c r="E10" s="11">
        <v>4</v>
      </c>
      <c r="G10" s="131"/>
      <c r="H10" s="134"/>
      <c r="I10" s="5" t="s">
        <v>17</v>
      </c>
      <c r="J10" s="11">
        <v>9</v>
      </c>
      <c r="L10" s="131"/>
      <c r="M10" s="134"/>
      <c r="N10" s="5" t="s">
        <v>17</v>
      </c>
      <c r="O10" s="11">
        <v>21</v>
      </c>
      <c r="Q10" s="131"/>
      <c r="R10" s="134"/>
      <c r="S10" s="5" t="s">
        <v>17</v>
      </c>
      <c r="T10" s="11">
        <v>15</v>
      </c>
    </row>
    <row r="11" spans="2:20" ht="27" customHeight="1" x14ac:dyDescent="0.15">
      <c r="B11" s="135" t="s">
        <v>5</v>
      </c>
      <c r="C11" s="136">
        <f>SUM(E11:E12)</f>
        <v>6</v>
      </c>
      <c r="D11" s="6" t="s">
        <v>16</v>
      </c>
      <c r="E11" s="15">
        <v>3</v>
      </c>
      <c r="G11" s="135" t="s">
        <v>5</v>
      </c>
      <c r="H11" s="136">
        <f>SUM(J11:J12)</f>
        <v>4</v>
      </c>
      <c r="I11" s="6" t="s">
        <v>16</v>
      </c>
      <c r="J11" s="15">
        <v>4</v>
      </c>
      <c r="L11" s="135" t="s">
        <v>5</v>
      </c>
      <c r="M11" s="136">
        <f>SUM(O11:O12)</f>
        <v>25</v>
      </c>
      <c r="N11" s="6" t="s">
        <v>16</v>
      </c>
      <c r="O11" s="15">
        <v>13</v>
      </c>
      <c r="Q11" s="135" t="s">
        <v>5</v>
      </c>
      <c r="R11" s="136">
        <f>SUM(T11:T12)</f>
        <v>7</v>
      </c>
      <c r="S11" s="6" t="s">
        <v>16</v>
      </c>
      <c r="T11" s="15">
        <v>5</v>
      </c>
    </row>
    <row r="12" spans="2:20" ht="27" customHeight="1" thickBot="1" x14ac:dyDescent="0.2">
      <c r="B12" s="131"/>
      <c r="C12" s="134"/>
      <c r="D12" s="5" t="s">
        <v>15</v>
      </c>
      <c r="E12" s="11">
        <v>3</v>
      </c>
      <c r="G12" s="131"/>
      <c r="H12" s="134"/>
      <c r="I12" s="5" t="s">
        <v>15</v>
      </c>
      <c r="J12" s="11">
        <v>0</v>
      </c>
      <c r="L12" s="131"/>
      <c r="M12" s="134"/>
      <c r="N12" s="5" t="s">
        <v>15</v>
      </c>
      <c r="O12" s="12">
        <v>12</v>
      </c>
      <c r="Q12" s="131"/>
      <c r="R12" s="134"/>
      <c r="S12" s="5" t="s">
        <v>15</v>
      </c>
      <c r="T12" s="12">
        <v>2</v>
      </c>
    </row>
    <row r="13" spans="2:20" ht="27" customHeight="1" x14ac:dyDescent="0.15">
      <c r="B13" s="135" t="s">
        <v>6</v>
      </c>
      <c r="C13" s="136">
        <f>SUM(E13:E18)</f>
        <v>27</v>
      </c>
      <c r="D13" s="6" t="s">
        <v>14</v>
      </c>
      <c r="E13" s="15">
        <v>6</v>
      </c>
      <c r="G13" s="135" t="s">
        <v>6</v>
      </c>
      <c r="H13" s="136">
        <f>SUM(J13:J18)</f>
        <v>19</v>
      </c>
      <c r="I13" s="6" t="s">
        <v>14</v>
      </c>
      <c r="J13" s="10">
        <v>7</v>
      </c>
      <c r="L13" s="135" t="s">
        <v>6</v>
      </c>
      <c r="M13" s="136">
        <f>SUM(O13:O18)</f>
        <v>51</v>
      </c>
      <c r="N13" s="6" t="s">
        <v>14</v>
      </c>
      <c r="O13" s="15">
        <v>9</v>
      </c>
      <c r="Q13" s="135" t="s">
        <v>6</v>
      </c>
      <c r="R13" s="136">
        <f>SUM(T13:T18)</f>
        <v>17</v>
      </c>
      <c r="S13" s="6" t="s">
        <v>14</v>
      </c>
      <c r="T13" s="15">
        <v>5</v>
      </c>
    </row>
    <row r="14" spans="2:20" ht="27" customHeight="1" x14ac:dyDescent="0.15">
      <c r="B14" s="130"/>
      <c r="C14" s="133"/>
      <c r="D14" s="14" t="s">
        <v>13</v>
      </c>
      <c r="E14" s="10">
        <v>3</v>
      </c>
      <c r="G14" s="130"/>
      <c r="H14" s="133"/>
      <c r="I14" s="14" t="s">
        <v>13</v>
      </c>
      <c r="J14" s="10">
        <v>3</v>
      </c>
      <c r="L14" s="130"/>
      <c r="M14" s="133"/>
      <c r="N14" s="14" t="s">
        <v>13</v>
      </c>
      <c r="O14" s="10">
        <v>17</v>
      </c>
      <c r="Q14" s="130"/>
      <c r="R14" s="133"/>
      <c r="S14" s="14" t="s">
        <v>13</v>
      </c>
      <c r="T14" s="10">
        <v>4</v>
      </c>
    </row>
    <row r="15" spans="2:20" ht="27" customHeight="1" x14ac:dyDescent="0.15">
      <c r="B15" s="130"/>
      <c r="C15" s="133"/>
      <c r="D15" s="14" t="s">
        <v>12</v>
      </c>
      <c r="E15" s="10">
        <v>4</v>
      </c>
      <c r="G15" s="130"/>
      <c r="H15" s="133"/>
      <c r="I15" s="14" t="s">
        <v>12</v>
      </c>
      <c r="J15" s="9">
        <v>4</v>
      </c>
      <c r="L15" s="130"/>
      <c r="M15" s="133"/>
      <c r="N15" s="14" t="s">
        <v>12</v>
      </c>
      <c r="O15" s="9">
        <v>9</v>
      </c>
      <c r="Q15" s="130"/>
      <c r="R15" s="133"/>
      <c r="S15" s="14" t="s">
        <v>12</v>
      </c>
      <c r="T15" s="9">
        <v>1</v>
      </c>
    </row>
    <row r="16" spans="2:20" ht="27" customHeight="1" x14ac:dyDescent="0.15">
      <c r="B16" s="130"/>
      <c r="C16" s="133"/>
      <c r="D16" s="3" t="s">
        <v>10</v>
      </c>
      <c r="E16" s="9">
        <v>4</v>
      </c>
      <c r="G16" s="130"/>
      <c r="H16" s="133"/>
      <c r="I16" s="3" t="s">
        <v>10</v>
      </c>
      <c r="J16" s="9">
        <v>1</v>
      </c>
      <c r="L16" s="130"/>
      <c r="M16" s="133"/>
      <c r="N16" s="3" t="s">
        <v>10</v>
      </c>
      <c r="O16" s="9">
        <v>6</v>
      </c>
      <c r="Q16" s="130"/>
      <c r="R16" s="133"/>
      <c r="S16" s="3" t="s">
        <v>10</v>
      </c>
      <c r="T16" s="9">
        <v>1</v>
      </c>
    </row>
    <row r="17" spans="2:20" ht="27" customHeight="1" x14ac:dyDescent="0.15">
      <c r="B17" s="130"/>
      <c r="C17" s="133"/>
      <c r="D17" s="3" t="s">
        <v>3</v>
      </c>
      <c r="E17" s="9">
        <v>4</v>
      </c>
      <c r="G17" s="130"/>
      <c r="H17" s="133"/>
      <c r="I17" s="3" t="s">
        <v>3</v>
      </c>
      <c r="J17" s="9">
        <v>1</v>
      </c>
      <c r="L17" s="130"/>
      <c r="M17" s="133"/>
      <c r="N17" s="3" t="s">
        <v>3</v>
      </c>
      <c r="O17" s="9">
        <v>5</v>
      </c>
      <c r="Q17" s="130"/>
      <c r="R17" s="133"/>
      <c r="S17" s="3" t="s">
        <v>3</v>
      </c>
      <c r="T17" s="9">
        <v>2</v>
      </c>
    </row>
    <row r="18" spans="2:20" ht="27" customHeight="1" thickBot="1" x14ac:dyDescent="0.2">
      <c r="B18" s="131"/>
      <c r="C18" s="134"/>
      <c r="D18" s="5" t="s">
        <v>2</v>
      </c>
      <c r="E18" s="11">
        <v>6</v>
      </c>
      <c r="G18" s="131"/>
      <c r="H18" s="134"/>
      <c r="I18" s="5" t="s">
        <v>2</v>
      </c>
      <c r="J18" s="11">
        <v>3</v>
      </c>
      <c r="L18" s="131"/>
      <c r="M18" s="134"/>
      <c r="N18" s="5" t="s">
        <v>2</v>
      </c>
      <c r="O18" s="11">
        <v>5</v>
      </c>
      <c r="Q18" s="131"/>
      <c r="R18" s="134"/>
      <c r="S18" s="5" t="s">
        <v>2</v>
      </c>
      <c r="T18" s="11">
        <v>4</v>
      </c>
    </row>
    <row r="19" spans="2:20" ht="27" customHeight="1" thickBot="1" x14ac:dyDescent="0.2">
      <c r="B19" s="137" t="s">
        <v>20</v>
      </c>
      <c r="C19" s="138"/>
      <c r="D19" s="13" t="s">
        <v>4</v>
      </c>
      <c r="E19" s="12">
        <v>4</v>
      </c>
      <c r="G19" s="137" t="s">
        <v>20</v>
      </c>
      <c r="H19" s="138"/>
      <c r="I19" s="13" t="s">
        <v>4</v>
      </c>
      <c r="J19" s="12">
        <v>0</v>
      </c>
      <c r="L19" s="137" t="s">
        <v>20</v>
      </c>
      <c r="M19" s="138"/>
      <c r="N19" s="13" t="s">
        <v>4</v>
      </c>
      <c r="O19" s="12">
        <v>3</v>
      </c>
      <c r="Q19" s="137" t="s">
        <v>20</v>
      </c>
      <c r="R19" s="138"/>
      <c r="S19" s="13" t="s">
        <v>4</v>
      </c>
      <c r="T19" s="12">
        <v>2</v>
      </c>
    </row>
    <row r="20" spans="2:20" ht="24" x14ac:dyDescent="0.15">
      <c r="D20" s="108"/>
      <c r="E20" s="109"/>
    </row>
  </sheetData>
  <mergeCells count="34">
    <mergeCell ref="Q13:Q18"/>
    <mergeCell ref="R13:R18"/>
    <mergeCell ref="B19:C19"/>
    <mergeCell ref="G19:H19"/>
    <mergeCell ref="L19:M19"/>
    <mergeCell ref="Q19:R19"/>
    <mergeCell ref="B13:B18"/>
    <mergeCell ref="C13:C18"/>
    <mergeCell ref="G13:G18"/>
    <mergeCell ref="H13:H18"/>
    <mergeCell ref="L13:L18"/>
    <mergeCell ref="M13:M18"/>
    <mergeCell ref="Q7:Q10"/>
    <mergeCell ref="R7:R10"/>
    <mergeCell ref="B11:B12"/>
    <mergeCell ref="C11:C12"/>
    <mergeCell ref="G11:G12"/>
    <mergeCell ref="H11:H12"/>
    <mergeCell ref="L11:L12"/>
    <mergeCell ref="M11:M12"/>
    <mergeCell ref="Q11:Q12"/>
    <mergeCell ref="R11:R12"/>
    <mergeCell ref="B7:B10"/>
    <mergeCell ref="C7:C10"/>
    <mergeCell ref="G7:G10"/>
    <mergeCell ref="H7:H10"/>
    <mergeCell ref="L7:L10"/>
    <mergeCell ref="M7:M10"/>
    <mergeCell ref="B2:T2"/>
    <mergeCell ref="B3:J3"/>
    <mergeCell ref="B6:D6"/>
    <mergeCell ref="G6:I6"/>
    <mergeCell ref="L6:N6"/>
    <mergeCell ref="Q6:S6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41" sqref="L41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C40" sqref="C40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5"/>
  <sheetViews>
    <sheetView topLeftCell="A13" zoomScale="60" zoomScaleNormal="60" zoomScaleSheetLayoutView="30" workbookViewId="0">
      <selection activeCell="N29" sqref="N29"/>
    </sheetView>
  </sheetViews>
  <sheetFormatPr defaultRowHeight="14.25" x14ac:dyDescent="0.15"/>
  <cols>
    <col min="1" max="1" width="1.875" style="1" customWidth="1"/>
    <col min="2" max="2" width="14.125" style="1" customWidth="1"/>
    <col min="3" max="4" width="14" style="1" customWidth="1"/>
    <col min="5" max="16" width="11.875" style="1" customWidth="1"/>
    <col min="17" max="17" width="13.875" style="1" customWidth="1"/>
    <col min="18" max="16384" width="9" style="1"/>
  </cols>
  <sheetData>
    <row r="1" spans="2:17" ht="56.25" thickBot="1" x14ac:dyDescent="0.2">
      <c r="B1" s="65" t="s">
        <v>0</v>
      </c>
      <c r="C1" s="37"/>
      <c r="D1" s="54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17" ht="39" customHeight="1" x14ac:dyDescent="0.15">
      <c r="B2" s="40"/>
      <c r="C2" s="46"/>
      <c r="D2" s="61" t="s">
        <v>41</v>
      </c>
      <c r="E2" s="44" t="s">
        <v>23</v>
      </c>
      <c r="F2" s="44" t="s">
        <v>24</v>
      </c>
      <c r="G2" s="44" t="s">
        <v>62</v>
      </c>
      <c r="H2" s="44" t="s">
        <v>75</v>
      </c>
      <c r="I2" s="44" t="s">
        <v>77</v>
      </c>
      <c r="J2" s="44" t="s">
        <v>27</v>
      </c>
      <c r="K2" s="44" t="s">
        <v>28</v>
      </c>
      <c r="L2" s="44" t="s">
        <v>81</v>
      </c>
      <c r="M2" s="44" t="s">
        <v>83</v>
      </c>
      <c r="N2" s="44" t="s">
        <v>87</v>
      </c>
      <c r="O2" s="44" t="s">
        <v>67</v>
      </c>
      <c r="P2" s="44" t="s">
        <v>54</v>
      </c>
      <c r="Q2" s="63" t="s">
        <v>44</v>
      </c>
    </row>
    <row r="3" spans="2:17" ht="46.5" customHeight="1" x14ac:dyDescent="0.15">
      <c r="B3" s="39"/>
      <c r="C3" s="47" t="s">
        <v>35</v>
      </c>
      <c r="D3" s="52">
        <v>197</v>
      </c>
      <c r="E3" s="45">
        <f>総カルテ枚数!E7</f>
        <v>189</v>
      </c>
      <c r="F3" s="45">
        <f>総カルテ枚数!F7</f>
        <v>197</v>
      </c>
      <c r="G3" s="45">
        <f>総カルテ枚数!G7</f>
        <v>188</v>
      </c>
      <c r="H3" s="45">
        <f>総カルテ枚数!H7</f>
        <v>190</v>
      </c>
      <c r="I3" s="45">
        <f>総カルテ枚数!I7</f>
        <v>199</v>
      </c>
      <c r="J3" s="45">
        <f>総カルテ枚数!J7</f>
        <v>197</v>
      </c>
      <c r="K3" s="45">
        <f>総カルテ枚数!K7</f>
        <v>187</v>
      </c>
      <c r="L3" s="45">
        <f>総カルテ枚数!L7</f>
        <v>180</v>
      </c>
      <c r="M3" s="45">
        <f>総カルテ枚数!M7</f>
        <v>175</v>
      </c>
      <c r="N3" s="45">
        <f>総カルテ枚数!N7</f>
        <v>186</v>
      </c>
      <c r="O3" s="45"/>
      <c r="P3" s="45"/>
      <c r="Q3" s="64"/>
    </row>
    <row r="4" spans="2:17" ht="46.5" customHeight="1" x14ac:dyDescent="0.15">
      <c r="B4" s="39"/>
      <c r="C4" s="56" t="s">
        <v>42</v>
      </c>
      <c r="D4" s="57">
        <v>3</v>
      </c>
      <c r="E4" s="58">
        <v>2</v>
      </c>
      <c r="F4" s="58">
        <v>2</v>
      </c>
      <c r="G4" s="58">
        <v>2</v>
      </c>
      <c r="H4" s="58">
        <v>1</v>
      </c>
      <c r="I4" s="58">
        <v>3</v>
      </c>
      <c r="J4" s="58">
        <v>0</v>
      </c>
      <c r="K4" s="58">
        <v>2</v>
      </c>
      <c r="L4" s="58">
        <v>2</v>
      </c>
      <c r="M4" s="58">
        <v>3</v>
      </c>
      <c r="N4" s="58">
        <v>2</v>
      </c>
      <c r="O4" s="58"/>
      <c r="P4" s="62"/>
      <c r="Q4" s="67">
        <f>SUM(E4:P4)</f>
        <v>19</v>
      </c>
    </row>
    <row r="5" spans="2:17" ht="46.5" customHeight="1" thickBot="1" x14ac:dyDescent="0.2">
      <c r="B5" s="39"/>
      <c r="C5" s="72" t="s">
        <v>21</v>
      </c>
      <c r="D5" s="73">
        <v>5</v>
      </c>
      <c r="E5" s="74">
        <f>総カルテ枚数!E8</f>
        <v>3</v>
      </c>
      <c r="F5" s="74">
        <f>総カルテ枚数!F8</f>
        <v>0</v>
      </c>
      <c r="G5" s="74">
        <f>総カルテ枚数!G8</f>
        <v>2</v>
      </c>
      <c r="H5" s="74">
        <f>総カルテ枚数!H8</f>
        <v>4</v>
      </c>
      <c r="I5" s="74">
        <f>総カルテ枚数!I8</f>
        <v>1</v>
      </c>
      <c r="J5" s="74">
        <f>総カルテ枚数!J8</f>
        <v>5</v>
      </c>
      <c r="K5" s="74">
        <f>総カルテ枚数!K8</f>
        <v>6</v>
      </c>
      <c r="L5" s="74">
        <f>総カルテ枚数!L8</f>
        <v>3</v>
      </c>
      <c r="M5" s="74">
        <f>総カルテ枚数!M8</f>
        <v>4</v>
      </c>
      <c r="N5" s="74">
        <f>総カルテ枚数!N8</f>
        <v>4</v>
      </c>
      <c r="O5" s="74"/>
      <c r="P5" s="74"/>
      <c r="Q5" s="75">
        <f>SUM(E5:P5)</f>
        <v>32</v>
      </c>
    </row>
    <row r="6" spans="2:17" ht="46.5" customHeight="1" thickTop="1" thickBot="1" x14ac:dyDescent="0.2">
      <c r="B6" s="39"/>
      <c r="C6" s="69" t="s">
        <v>43</v>
      </c>
      <c r="D6" s="70"/>
      <c r="E6" s="71">
        <f t="shared" ref="E6:H6" si="0">E4-E5</f>
        <v>-1</v>
      </c>
      <c r="F6" s="71">
        <f t="shared" si="0"/>
        <v>2</v>
      </c>
      <c r="G6" s="71">
        <f t="shared" si="0"/>
        <v>0</v>
      </c>
      <c r="H6" s="71">
        <f t="shared" si="0"/>
        <v>-3</v>
      </c>
      <c r="I6" s="71">
        <f t="shared" ref="I6:J6" si="1">I4-I5</f>
        <v>2</v>
      </c>
      <c r="J6" s="71">
        <f t="shared" si="1"/>
        <v>-5</v>
      </c>
      <c r="K6" s="71">
        <f t="shared" ref="K6:L6" si="2">K4-K5</f>
        <v>-4</v>
      </c>
      <c r="L6" s="71">
        <f t="shared" si="2"/>
        <v>-1</v>
      </c>
      <c r="M6" s="71">
        <f t="shared" ref="M6:N6" si="3">M4-M5</f>
        <v>-1</v>
      </c>
      <c r="N6" s="71">
        <f t="shared" si="3"/>
        <v>-2</v>
      </c>
      <c r="O6" s="71"/>
      <c r="P6" s="71"/>
      <c r="Q6" s="68">
        <f>Q4-Q5</f>
        <v>-13</v>
      </c>
    </row>
    <row r="7" spans="2:17" ht="46.5" customHeight="1" x14ac:dyDescent="0.1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2:17" ht="46.5" customHeight="1" x14ac:dyDescent="0.15">
      <c r="B8" s="41"/>
      <c r="C8" s="42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2:17" ht="46.5" customHeight="1" x14ac:dyDescent="0.15">
      <c r="B9" s="41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2:17" ht="46.5" customHeight="1" x14ac:dyDescent="0.15">
      <c r="B10" s="41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2:17" ht="46.5" customHeight="1" x14ac:dyDescent="0.15">
      <c r="B11" s="41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2:17" ht="46.5" customHeight="1" x14ac:dyDescent="0.15">
      <c r="B12" s="41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2:17" ht="46.5" customHeight="1" thickBot="1" x14ac:dyDescent="0.2">
      <c r="B13" s="66" t="s">
        <v>8</v>
      </c>
      <c r="C13" s="42"/>
      <c r="D13" s="55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2:17" ht="46.5" customHeight="1" x14ac:dyDescent="0.15">
      <c r="B14" s="48"/>
      <c r="C14" s="46"/>
      <c r="D14" s="53" t="s">
        <v>41</v>
      </c>
      <c r="E14" s="44" t="s">
        <v>23</v>
      </c>
      <c r="F14" s="44" t="s">
        <v>24</v>
      </c>
      <c r="G14" s="44" t="s">
        <v>63</v>
      </c>
      <c r="H14" s="44" t="s">
        <v>75</v>
      </c>
      <c r="I14" s="44" t="s">
        <v>77</v>
      </c>
      <c r="J14" s="44" t="s">
        <v>27</v>
      </c>
      <c r="K14" s="44" t="s">
        <v>28</v>
      </c>
      <c r="L14" s="44" t="s">
        <v>81</v>
      </c>
      <c r="M14" s="44" t="s">
        <v>83</v>
      </c>
      <c r="N14" s="44" t="s">
        <v>87</v>
      </c>
      <c r="O14" s="44" t="s">
        <v>67</v>
      </c>
      <c r="P14" s="44" t="s">
        <v>54</v>
      </c>
      <c r="Q14" s="63" t="s">
        <v>44</v>
      </c>
    </row>
    <row r="15" spans="2:17" ht="46.5" customHeight="1" x14ac:dyDescent="0.15">
      <c r="B15" s="48"/>
      <c r="C15" s="47" t="s">
        <v>35</v>
      </c>
      <c r="D15" s="50">
        <v>75</v>
      </c>
      <c r="E15" s="45">
        <f>総カルテ枚数!E12</f>
        <v>76</v>
      </c>
      <c r="F15" s="45">
        <f>総カルテ枚数!F12</f>
        <v>81</v>
      </c>
      <c r="G15" s="45">
        <f>総カルテ枚数!G12</f>
        <v>90</v>
      </c>
      <c r="H15" s="45">
        <f>総カルテ枚数!H12</f>
        <v>98</v>
      </c>
      <c r="I15" s="45">
        <f>総カルテ枚数!I12</f>
        <v>91</v>
      </c>
      <c r="J15" s="45">
        <f>総カルテ枚数!J12</f>
        <v>87</v>
      </c>
      <c r="K15" s="45">
        <f>総カルテ枚数!K12</f>
        <v>87</v>
      </c>
      <c r="L15" s="45">
        <f>総カルテ枚数!L12</f>
        <v>86</v>
      </c>
      <c r="M15" s="45">
        <f>総カルテ枚数!M12</f>
        <v>84</v>
      </c>
      <c r="N15" s="45">
        <f>総カルテ枚数!N12</f>
        <v>89</v>
      </c>
      <c r="O15" s="45"/>
      <c r="P15" s="45"/>
      <c r="Q15" s="64"/>
    </row>
    <row r="16" spans="2:17" ht="46.5" customHeight="1" x14ac:dyDescent="0.15">
      <c r="B16" s="48"/>
      <c r="C16" s="56" t="s">
        <v>42</v>
      </c>
      <c r="D16" s="60">
        <v>0</v>
      </c>
      <c r="E16" s="58">
        <v>0</v>
      </c>
      <c r="F16" s="58">
        <v>3</v>
      </c>
      <c r="G16" s="58">
        <v>4</v>
      </c>
      <c r="H16" s="58">
        <v>6</v>
      </c>
      <c r="I16" s="58">
        <v>1</v>
      </c>
      <c r="J16" s="58">
        <v>1</v>
      </c>
      <c r="K16" s="58">
        <v>0</v>
      </c>
      <c r="L16" s="58">
        <v>5</v>
      </c>
      <c r="M16" s="58">
        <v>0</v>
      </c>
      <c r="N16" s="58">
        <v>3</v>
      </c>
      <c r="O16" s="58"/>
      <c r="P16" s="59"/>
      <c r="Q16" s="67">
        <f>SUM(E16:P16)</f>
        <v>23</v>
      </c>
    </row>
    <row r="17" spans="2:17" ht="46.5" customHeight="1" thickBot="1" x14ac:dyDescent="0.2">
      <c r="B17" s="48"/>
      <c r="C17" s="72" t="s">
        <v>21</v>
      </c>
      <c r="D17" s="73">
        <v>0</v>
      </c>
      <c r="E17" s="74">
        <f>総カルテ枚数!E13</f>
        <v>0</v>
      </c>
      <c r="F17" s="74">
        <f>総カルテ枚数!F13</f>
        <v>0</v>
      </c>
      <c r="G17" s="74">
        <f>総カルテ枚数!G13</f>
        <v>0</v>
      </c>
      <c r="H17" s="74">
        <f>総カルテ枚数!H13</f>
        <v>0</v>
      </c>
      <c r="I17" s="74">
        <f>総カルテ枚数!I13</f>
        <v>1</v>
      </c>
      <c r="J17" s="74">
        <f>総カルテ枚数!J13</f>
        <v>4</v>
      </c>
      <c r="K17" s="74">
        <f>総カルテ枚数!K13</f>
        <v>2</v>
      </c>
      <c r="L17" s="74">
        <f>総カルテ枚数!L13</f>
        <v>2</v>
      </c>
      <c r="M17" s="74">
        <f>総カルテ枚数!M13</f>
        <v>0</v>
      </c>
      <c r="N17" s="74">
        <f>総カルテ枚数!N13</f>
        <v>0</v>
      </c>
      <c r="O17" s="74"/>
      <c r="P17" s="74"/>
      <c r="Q17" s="75">
        <f>SUM(E17:P17)</f>
        <v>9</v>
      </c>
    </row>
    <row r="18" spans="2:17" ht="46.5" customHeight="1" thickTop="1" thickBot="1" x14ac:dyDescent="0.2">
      <c r="B18" s="39"/>
      <c r="C18" s="69" t="s">
        <v>43</v>
      </c>
      <c r="D18" s="70"/>
      <c r="E18" s="71">
        <f t="shared" ref="E18:I18" si="4">E16-E17</f>
        <v>0</v>
      </c>
      <c r="F18" s="71">
        <f t="shared" si="4"/>
        <v>3</v>
      </c>
      <c r="G18" s="71">
        <f t="shared" si="4"/>
        <v>4</v>
      </c>
      <c r="H18" s="71">
        <f t="shared" si="4"/>
        <v>6</v>
      </c>
      <c r="I18" s="71">
        <f t="shared" si="4"/>
        <v>0</v>
      </c>
      <c r="J18" s="71">
        <f t="shared" ref="J18:K18" si="5">J16-J17</f>
        <v>-3</v>
      </c>
      <c r="K18" s="71">
        <f t="shared" si="5"/>
        <v>-2</v>
      </c>
      <c r="L18" s="71">
        <f t="shared" ref="L18:M18" si="6">L16-L17</f>
        <v>3</v>
      </c>
      <c r="M18" s="71">
        <f t="shared" si="6"/>
        <v>0</v>
      </c>
      <c r="N18" s="71">
        <f t="shared" ref="N18" si="7">N16-N17</f>
        <v>3</v>
      </c>
      <c r="O18" s="71"/>
      <c r="P18" s="71"/>
      <c r="Q18" s="68">
        <f>Q16-Q17</f>
        <v>14</v>
      </c>
    </row>
    <row r="19" spans="2:17" ht="46.5" customHeight="1" x14ac:dyDescent="0.15">
      <c r="B19" s="48"/>
      <c r="C19" s="49"/>
      <c r="D19" s="49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2:17" ht="46.5" customHeight="1" x14ac:dyDescent="0.15">
      <c r="B20" s="48"/>
      <c r="C20" s="49"/>
      <c r="D20" s="49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2:17" ht="46.5" customHeight="1" x14ac:dyDescent="0.15">
      <c r="B21" s="48"/>
      <c r="C21" s="4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2:17" ht="46.5" customHeight="1" x14ac:dyDescent="0.15">
      <c r="B22" s="48"/>
      <c r="C22" s="49"/>
      <c r="D22" s="49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2:17" ht="46.5" customHeight="1" x14ac:dyDescent="0.15">
      <c r="B23" s="48"/>
      <c r="C23" s="49"/>
      <c r="D23" s="49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2:17" ht="46.5" customHeight="1" x14ac:dyDescent="0.15">
      <c r="B24" s="41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2:17" ht="46.5" customHeight="1" thickBot="1" x14ac:dyDescent="0.2">
      <c r="B25" s="66" t="s">
        <v>65</v>
      </c>
      <c r="C25" s="42"/>
      <c r="D25" s="55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2:17" ht="46.5" customHeight="1" x14ac:dyDescent="0.15">
      <c r="B26" s="48"/>
      <c r="C26" s="46"/>
      <c r="D26" s="53" t="s">
        <v>41</v>
      </c>
      <c r="E26" s="44" t="s">
        <v>23</v>
      </c>
      <c r="F26" s="44" t="s">
        <v>24</v>
      </c>
      <c r="G26" s="44" t="s">
        <v>64</v>
      </c>
      <c r="H26" s="44" t="s">
        <v>75</v>
      </c>
      <c r="I26" s="44" t="s">
        <v>77</v>
      </c>
      <c r="J26" s="44" t="s">
        <v>27</v>
      </c>
      <c r="K26" s="44" t="s">
        <v>28</v>
      </c>
      <c r="L26" s="44" t="s">
        <v>81</v>
      </c>
      <c r="M26" s="44" t="s">
        <v>84</v>
      </c>
      <c r="N26" s="44" t="s">
        <v>87</v>
      </c>
      <c r="O26" s="44" t="s">
        <v>67</v>
      </c>
      <c r="P26" s="44" t="s">
        <v>54</v>
      </c>
      <c r="Q26" s="63" t="s">
        <v>44</v>
      </c>
    </row>
    <row r="27" spans="2:17" ht="46.5" customHeight="1" x14ac:dyDescent="0.15">
      <c r="B27" s="48"/>
      <c r="C27" s="47" t="s">
        <v>35</v>
      </c>
      <c r="D27" s="50">
        <v>250</v>
      </c>
      <c r="E27" s="45">
        <f>総カルテ枚数!E17</f>
        <v>257</v>
      </c>
      <c r="F27" s="45">
        <f>総カルテ枚数!F17</f>
        <v>273</v>
      </c>
      <c r="G27" s="45">
        <f>総カルテ枚数!G17</f>
        <v>280</v>
      </c>
      <c r="H27" s="45">
        <f>総カルテ枚数!H17</f>
        <v>279</v>
      </c>
      <c r="I27" s="45">
        <f>総カルテ枚数!I17</f>
        <v>280</v>
      </c>
      <c r="J27" s="45">
        <f>総カルテ枚数!J17</f>
        <v>291</v>
      </c>
      <c r="K27" s="45">
        <f>総カルテ枚数!K17</f>
        <v>310</v>
      </c>
      <c r="L27" s="45">
        <f>総カルテ枚数!L17</f>
        <v>304</v>
      </c>
      <c r="M27" s="45">
        <f>総カルテ枚数!M17</f>
        <v>300</v>
      </c>
      <c r="N27" s="45">
        <f>総カルテ枚数!N17</f>
        <v>305</v>
      </c>
      <c r="O27" s="45"/>
      <c r="P27" s="45"/>
      <c r="Q27" s="64"/>
    </row>
    <row r="28" spans="2:17" ht="46.5" customHeight="1" x14ac:dyDescent="0.15">
      <c r="B28" s="48"/>
      <c r="C28" s="56" t="s">
        <v>42</v>
      </c>
      <c r="D28" s="60">
        <v>5</v>
      </c>
      <c r="E28" s="58">
        <v>3</v>
      </c>
      <c r="F28" s="58">
        <v>7</v>
      </c>
      <c r="G28" s="58">
        <v>12</v>
      </c>
      <c r="H28" s="58">
        <v>11</v>
      </c>
      <c r="I28" s="58">
        <v>9</v>
      </c>
      <c r="J28" s="58">
        <v>9</v>
      </c>
      <c r="K28" s="58">
        <v>6</v>
      </c>
      <c r="L28" s="58">
        <v>8</v>
      </c>
      <c r="M28" s="58">
        <v>8</v>
      </c>
      <c r="N28" s="58">
        <v>9</v>
      </c>
      <c r="O28" s="58"/>
      <c r="P28" s="59"/>
      <c r="Q28" s="67">
        <f>SUM(E28:P28)</f>
        <v>82</v>
      </c>
    </row>
    <row r="29" spans="2:17" ht="46.5" customHeight="1" thickBot="1" x14ac:dyDescent="0.2">
      <c r="B29" s="48"/>
      <c r="C29" s="72" t="s">
        <v>21</v>
      </c>
      <c r="D29" s="107">
        <v>10</v>
      </c>
      <c r="E29" s="74">
        <f>総カルテ枚数!E18</f>
        <v>2</v>
      </c>
      <c r="F29" s="74">
        <f>総カルテ枚数!F18</f>
        <v>3</v>
      </c>
      <c r="G29" s="74">
        <f>総カルテ枚数!G18</f>
        <v>5</v>
      </c>
      <c r="H29" s="74">
        <f>総カルテ枚数!H18</f>
        <v>3</v>
      </c>
      <c r="I29" s="74">
        <f>総カルテ枚数!I18</f>
        <v>5</v>
      </c>
      <c r="J29" s="74">
        <f>総カルテ枚数!J18</f>
        <v>6</v>
      </c>
      <c r="K29" s="74">
        <f>総カルテ枚数!K18</f>
        <v>9</v>
      </c>
      <c r="L29" s="74">
        <f>総カルテ枚数!L18</f>
        <v>7</v>
      </c>
      <c r="M29" s="74">
        <f>総カルテ枚数!M18</f>
        <v>12</v>
      </c>
      <c r="N29" s="74">
        <f>総カルテ枚数!N18</f>
        <v>3</v>
      </c>
      <c r="O29" s="74"/>
      <c r="P29" s="74"/>
      <c r="Q29" s="75">
        <f>SUM(E29:P29)</f>
        <v>55</v>
      </c>
    </row>
    <row r="30" spans="2:17" ht="46.5" customHeight="1" thickTop="1" thickBot="1" x14ac:dyDescent="0.2">
      <c r="B30" s="39"/>
      <c r="C30" s="69" t="s">
        <v>43</v>
      </c>
      <c r="D30" s="70"/>
      <c r="E30" s="71">
        <f t="shared" ref="E30:H30" si="8">E28-E29</f>
        <v>1</v>
      </c>
      <c r="F30" s="71">
        <f t="shared" si="8"/>
        <v>4</v>
      </c>
      <c r="G30" s="71">
        <f t="shared" si="8"/>
        <v>7</v>
      </c>
      <c r="H30" s="71">
        <f t="shared" si="8"/>
        <v>8</v>
      </c>
      <c r="I30" s="71">
        <f t="shared" ref="I30:J30" si="9">I28-I29</f>
        <v>4</v>
      </c>
      <c r="J30" s="71">
        <f t="shared" si="9"/>
        <v>3</v>
      </c>
      <c r="K30" s="71">
        <f t="shared" ref="K30:L30" si="10">K28-K29</f>
        <v>-3</v>
      </c>
      <c r="L30" s="71">
        <f t="shared" si="10"/>
        <v>1</v>
      </c>
      <c r="M30" s="71">
        <f t="shared" ref="M30:N30" si="11">M28-M29</f>
        <v>-4</v>
      </c>
      <c r="N30" s="71">
        <f t="shared" si="11"/>
        <v>6</v>
      </c>
      <c r="O30" s="71"/>
      <c r="P30" s="71"/>
      <c r="Q30" s="68">
        <f>Q28-Q29</f>
        <v>27</v>
      </c>
    </row>
    <row r="31" spans="2:17" ht="46.5" customHeight="1" x14ac:dyDescent="0.15">
      <c r="B31" s="48"/>
      <c r="C31" s="4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2:17" ht="46.5" customHeight="1" x14ac:dyDescent="0.15">
      <c r="B32" s="48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9" ht="46.5" customHeight="1" x14ac:dyDescent="0.15">
      <c r="B33" s="48"/>
      <c r="C33" s="49"/>
      <c r="D33" s="49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S33" s="102"/>
    </row>
    <row r="34" spans="2:19" ht="46.5" customHeight="1" x14ac:dyDescent="0.15">
      <c r="B34" s="48"/>
      <c r="C34" s="49"/>
      <c r="D34" s="49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2:19" ht="46.5" customHeight="1" x14ac:dyDescent="0.15">
      <c r="B35" s="48"/>
      <c r="C35" s="49"/>
      <c r="D35" s="49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</sheetData>
  <phoneticPr fontId="1"/>
  <pageMargins left="0.25" right="0.25" top="0.75" bottom="0.75" header="0.3" footer="0.3"/>
  <pageSetup paperSize="9" scale="4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24"/>
  <sheetViews>
    <sheetView zoomScale="60" zoomScaleNormal="60" workbookViewId="0">
      <selection activeCell="N17" sqref="N17"/>
    </sheetView>
  </sheetViews>
  <sheetFormatPr defaultRowHeight="14.25" x14ac:dyDescent="0.15"/>
  <cols>
    <col min="1" max="1" width="1.875" style="1" customWidth="1"/>
    <col min="2" max="2" width="14.25" style="1" customWidth="1"/>
    <col min="3" max="4" width="14" style="1" customWidth="1"/>
    <col min="5" max="16" width="11.875" style="1" customWidth="1"/>
    <col min="17" max="17" width="13.875" style="1" customWidth="1"/>
    <col min="18" max="16384" width="9" style="1"/>
  </cols>
  <sheetData>
    <row r="1" spans="2:17" ht="56.25" thickBot="1" x14ac:dyDescent="0.2">
      <c r="B1" s="38" t="s">
        <v>9</v>
      </c>
      <c r="C1" s="37"/>
      <c r="D1" s="54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17" ht="39" customHeight="1" x14ac:dyDescent="0.15">
      <c r="B2" s="40"/>
      <c r="C2" s="46"/>
      <c r="D2" s="53" t="s">
        <v>41</v>
      </c>
      <c r="E2" s="44" t="s">
        <v>23</v>
      </c>
      <c r="F2" s="44" t="s">
        <v>24</v>
      </c>
      <c r="G2" s="44" t="s">
        <v>62</v>
      </c>
      <c r="H2" s="44" t="s">
        <v>75</v>
      </c>
      <c r="I2" s="44" t="s">
        <v>77</v>
      </c>
      <c r="J2" s="44" t="s">
        <v>27</v>
      </c>
      <c r="K2" s="44" t="s">
        <v>28</v>
      </c>
      <c r="L2" s="44" t="s">
        <v>81</v>
      </c>
      <c r="M2" s="44" t="s">
        <v>85</v>
      </c>
      <c r="N2" s="44" t="s">
        <v>87</v>
      </c>
      <c r="O2" s="44" t="s">
        <v>67</v>
      </c>
      <c r="P2" s="44" t="s">
        <v>54</v>
      </c>
      <c r="Q2" s="63" t="s">
        <v>44</v>
      </c>
    </row>
    <row r="3" spans="2:17" ht="46.5" customHeight="1" x14ac:dyDescent="0.15">
      <c r="B3" s="39"/>
      <c r="C3" s="47" t="s">
        <v>35</v>
      </c>
      <c r="D3" s="52">
        <v>88</v>
      </c>
      <c r="E3" s="45">
        <f>総カルテ枚数!E22</f>
        <v>94</v>
      </c>
      <c r="F3" s="45">
        <f>総カルテ枚数!F22</f>
        <v>81</v>
      </c>
      <c r="G3" s="45">
        <f>総カルテ枚数!G22</f>
        <v>77</v>
      </c>
      <c r="H3" s="45">
        <f>総カルテ枚数!H22</f>
        <v>80</v>
      </c>
      <c r="I3" s="45">
        <f>総カルテ枚数!I22</f>
        <v>76</v>
      </c>
      <c r="J3" s="45">
        <f>総カルテ枚数!J22</f>
        <v>78</v>
      </c>
      <c r="K3" s="45">
        <f>総カルテ枚数!K22</f>
        <v>79</v>
      </c>
      <c r="L3" s="45">
        <f>総カルテ枚数!L22</f>
        <v>82</v>
      </c>
      <c r="M3" s="45">
        <f>総カルテ枚数!M22</f>
        <v>79</v>
      </c>
      <c r="N3" s="45">
        <f>総カルテ枚数!N22</f>
        <v>79</v>
      </c>
      <c r="O3" s="45"/>
      <c r="P3" s="45"/>
      <c r="Q3" s="64"/>
    </row>
    <row r="4" spans="2:17" ht="46.5" customHeight="1" x14ac:dyDescent="0.15">
      <c r="B4" s="39"/>
      <c r="C4" s="56" t="s">
        <v>42</v>
      </c>
      <c r="D4" s="57"/>
      <c r="E4" s="58"/>
      <c r="F4" s="58"/>
      <c r="G4" s="58"/>
      <c r="H4" s="58"/>
      <c r="I4" s="58"/>
      <c r="J4" s="58">
        <v>1</v>
      </c>
      <c r="K4" s="58"/>
      <c r="L4" s="58"/>
      <c r="M4" s="58"/>
      <c r="N4" s="58"/>
      <c r="O4" s="58"/>
      <c r="P4" s="59"/>
      <c r="Q4" s="67">
        <f>SUM(E4:P4)</f>
        <v>1</v>
      </c>
    </row>
    <row r="5" spans="2:17" ht="46.5" customHeight="1" thickBot="1" x14ac:dyDescent="0.2">
      <c r="B5" s="39"/>
      <c r="C5" s="72" t="s">
        <v>21</v>
      </c>
      <c r="D5" s="73">
        <v>3</v>
      </c>
      <c r="E5" s="74">
        <f>総カルテ枚数!E23</f>
        <v>0</v>
      </c>
      <c r="F5" s="74">
        <f>総カルテ枚数!F23</f>
        <v>5</v>
      </c>
      <c r="G5" s="74">
        <f>総カルテ枚数!G23</f>
        <v>2</v>
      </c>
      <c r="H5" s="74">
        <f>総カルテ枚数!H23</f>
        <v>1</v>
      </c>
      <c r="I5" s="74">
        <f>総カルテ枚数!I23</f>
        <v>1</v>
      </c>
      <c r="J5" s="74">
        <f>総カルテ枚数!J23</f>
        <v>1</v>
      </c>
      <c r="K5" s="74">
        <f>総カルテ枚数!K23</f>
        <v>4</v>
      </c>
      <c r="L5" s="74">
        <f>総カルテ枚数!L23</f>
        <v>1</v>
      </c>
      <c r="M5" s="74">
        <f>総カルテ枚数!M23</f>
        <v>0</v>
      </c>
      <c r="N5" s="74">
        <f>総カルテ枚数!N23</f>
        <v>2</v>
      </c>
      <c r="O5" s="74"/>
      <c r="P5" s="74"/>
      <c r="Q5" s="75">
        <f>SUM(E5:P5)</f>
        <v>17</v>
      </c>
    </row>
    <row r="6" spans="2:17" ht="46.5" customHeight="1" thickTop="1" thickBot="1" x14ac:dyDescent="0.2">
      <c r="B6" s="39"/>
      <c r="C6" s="69" t="s">
        <v>43</v>
      </c>
      <c r="D6" s="70"/>
      <c r="E6" s="71">
        <f t="shared" ref="E6:H6" si="0">E4-E5</f>
        <v>0</v>
      </c>
      <c r="F6" s="71">
        <f t="shared" si="0"/>
        <v>-5</v>
      </c>
      <c r="G6" s="71">
        <f t="shared" si="0"/>
        <v>-2</v>
      </c>
      <c r="H6" s="71">
        <f t="shared" si="0"/>
        <v>-1</v>
      </c>
      <c r="I6" s="71">
        <f t="shared" ref="I6:J6" si="1">I4-I5</f>
        <v>-1</v>
      </c>
      <c r="J6" s="71">
        <f t="shared" si="1"/>
        <v>0</v>
      </c>
      <c r="K6" s="71">
        <f t="shared" ref="K6:L6" si="2">K4-K5</f>
        <v>-4</v>
      </c>
      <c r="L6" s="71">
        <f t="shared" si="2"/>
        <v>-1</v>
      </c>
      <c r="M6" s="71">
        <f t="shared" ref="M6:N6" si="3">M4-M5</f>
        <v>0</v>
      </c>
      <c r="N6" s="71">
        <f t="shared" si="3"/>
        <v>-2</v>
      </c>
      <c r="O6" s="71"/>
      <c r="P6" s="71"/>
      <c r="Q6" s="68">
        <f>Q4-Q5</f>
        <v>-16</v>
      </c>
    </row>
    <row r="7" spans="2:17" ht="46.5" customHeight="1" x14ac:dyDescent="0.1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2:17" ht="46.5" customHeight="1" x14ac:dyDescent="0.15">
      <c r="B8" s="41"/>
      <c r="C8" s="42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2:17" ht="46.5" customHeight="1" x14ac:dyDescent="0.15">
      <c r="B9" s="41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2:17" ht="46.5" customHeight="1" x14ac:dyDescent="0.15">
      <c r="B10" s="41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2:17" ht="46.5" customHeight="1" x14ac:dyDescent="0.15">
      <c r="B11" s="41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2:17" ht="46.5" customHeight="1" x14ac:dyDescent="0.15">
      <c r="B12" s="41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2:17" ht="46.5" customHeight="1" thickBot="1" x14ac:dyDescent="0.2">
      <c r="B13" s="48" t="s">
        <v>40</v>
      </c>
      <c r="C13" s="42"/>
      <c r="D13" s="55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2:17" ht="46.5" customHeight="1" x14ac:dyDescent="0.15">
      <c r="B14" s="48"/>
      <c r="C14" s="46"/>
      <c r="D14" s="53" t="s">
        <v>41</v>
      </c>
      <c r="E14" s="44" t="s">
        <v>23</v>
      </c>
      <c r="F14" s="44" t="s">
        <v>24</v>
      </c>
      <c r="G14" s="44" t="s">
        <v>62</v>
      </c>
      <c r="H14" s="44" t="s">
        <v>75</v>
      </c>
      <c r="I14" s="44" t="s">
        <v>77</v>
      </c>
      <c r="J14" s="44" t="s">
        <v>27</v>
      </c>
      <c r="K14" s="44" t="s">
        <v>28</v>
      </c>
      <c r="L14" s="44" t="s">
        <v>81</v>
      </c>
      <c r="M14" s="44" t="s">
        <v>85</v>
      </c>
      <c r="N14" s="44" t="s">
        <v>87</v>
      </c>
      <c r="O14" s="44" t="s">
        <v>67</v>
      </c>
      <c r="P14" s="44" t="s">
        <v>54</v>
      </c>
      <c r="Q14" s="63" t="s">
        <v>44</v>
      </c>
    </row>
    <row r="15" spans="2:17" ht="46.5" customHeight="1" x14ac:dyDescent="0.15">
      <c r="B15" s="48"/>
      <c r="C15" s="47" t="s">
        <v>35</v>
      </c>
      <c r="D15" s="50">
        <v>610</v>
      </c>
      <c r="E15" s="45">
        <f>総カルテ枚数!E24</f>
        <v>616</v>
      </c>
      <c r="F15" s="45">
        <f>総カルテ枚数!F24</f>
        <v>632</v>
      </c>
      <c r="G15" s="45">
        <f>総カルテ枚数!G24</f>
        <v>635</v>
      </c>
      <c r="H15" s="45">
        <f>総カルテ枚数!H24</f>
        <v>647</v>
      </c>
      <c r="I15" s="45">
        <f>総カルテ枚数!I24</f>
        <v>646</v>
      </c>
      <c r="J15" s="45">
        <f>総カルテ枚数!J24</f>
        <v>653</v>
      </c>
      <c r="K15" s="45">
        <f>総カルテ枚数!K24</f>
        <v>663</v>
      </c>
      <c r="L15" s="45">
        <f>総カルテ枚数!L24</f>
        <v>652</v>
      </c>
      <c r="M15" s="45">
        <f>総カルテ枚数!M24</f>
        <v>638</v>
      </c>
      <c r="N15" s="45">
        <f>総カルテ枚数!N24</f>
        <v>659</v>
      </c>
      <c r="O15" s="45"/>
      <c r="P15" s="45"/>
      <c r="Q15" s="64"/>
    </row>
    <row r="16" spans="2:17" ht="46.5" customHeight="1" x14ac:dyDescent="0.15">
      <c r="B16" s="48"/>
      <c r="C16" s="56" t="s">
        <v>42</v>
      </c>
      <c r="D16" s="60">
        <v>8</v>
      </c>
      <c r="E16" s="58">
        <v>5</v>
      </c>
      <c r="F16" s="58">
        <v>12</v>
      </c>
      <c r="G16" s="58">
        <v>18</v>
      </c>
      <c r="H16" s="58">
        <v>18</v>
      </c>
      <c r="I16" s="58">
        <v>13</v>
      </c>
      <c r="J16" s="58">
        <v>11</v>
      </c>
      <c r="K16" s="58">
        <v>8</v>
      </c>
      <c r="L16" s="58">
        <v>15</v>
      </c>
      <c r="M16" s="58">
        <v>11</v>
      </c>
      <c r="N16" s="58">
        <v>14</v>
      </c>
      <c r="O16" s="58"/>
      <c r="P16" s="59"/>
      <c r="Q16" s="67">
        <f>SUM(E16:P16)</f>
        <v>125</v>
      </c>
    </row>
    <row r="17" spans="2:17" ht="46.5" customHeight="1" thickBot="1" x14ac:dyDescent="0.2">
      <c r="B17" s="48"/>
      <c r="C17" s="72" t="s">
        <v>21</v>
      </c>
      <c r="D17" s="73">
        <v>18</v>
      </c>
      <c r="E17" s="74">
        <f>総カルテ枚数!E25</f>
        <v>5</v>
      </c>
      <c r="F17" s="74">
        <f>総カルテ枚数!F25</f>
        <v>8</v>
      </c>
      <c r="G17" s="74">
        <f>総カルテ枚数!G25</f>
        <v>9</v>
      </c>
      <c r="H17" s="74">
        <f>総カルテ枚数!H25</f>
        <v>8</v>
      </c>
      <c r="I17" s="74">
        <f>総カルテ枚数!I25</f>
        <v>8</v>
      </c>
      <c r="J17" s="74">
        <f>総カルテ枚数!J25</f>
        <v>16</v>
      </c>
      <c r="K17" s="74">
        <f>総カルテ枚数!K25</f>
        <v>21</v>
      </c>
      <c r="L17" s="74">
        <f>総カルテ枚数!L25</f>
        <v>13</v>
      </c>
      <c r="M17" s="74">
        <f>総カルテ枚数!M25</f>
        <v>16</v>
      </c>
      <c r="N17" s="74">
        <f>総カルテ枚数!N25</f>
        <v>9</v>
      </c>
      <c r="O17" s="74"/>
      <c r="P17" s="74"/>
      <c r="Q17" s="75">
        <f>SUM(E17:P17)</f>
        <v>113</v>
      </c>
    </row>
    <row r="18" spans="2:17" ht="46.5" customHeight="1" thickTop="1" thickBot="1" x14ac:dyDescent="0.2">
      <c r="B18" s="48"/>
      <c r="C18" s="69" t="s">
        <v>43</v>
      </c>
      <c r="D18" s="70"/>
      <c r="E18" s="71">
        <f t="shared" ref="E18:H18" si="4">E16-E17</f>
        <v>0</v>
      </c>
      <c r="F18" s="71">
        <f t="shared" si="4"/>
        <v>4</v>
      </c>
      <c r="G18" s="71">
        <f t="shared" si="4"/>
        <v>9</v>
      </c>
      <c r="H18" s="71">
        <f t="shared" si="4"/>
        <v>10</v>
      </c>
      <c r="I18" s="71">
        <f t="shared" ref="I18:J18" si="5">I16-I17</f>
        <v>5</v>
      </c>
      <c r="J18" s="71">
        <f t="shared" si="5"/>
        <v>-5</v>
      </c>
      <c r="K18" s="71">
        <f t="shared" ref="K18:L18" si="6">K16-K17</f>
        <v>-13</v>
      </c>
      <c r="L18" s="71">
        <f t="shared" si="6"/>
        <v>2</v>
      </c>
      <c r="M18" s="71">
        <f t="shared" ref="M18:N18" si="7">M16-M17</f>
        <v>-5</v>
      </c>
      <c r="N18" s="71">
        <f t="shared" si="7"/>
        <v>5</v>
      </c>
      <c r="O18" s="71"/>
      <c r="P18" s="71"/>
      <c r="Q18" s="68">
        <f>Q16-Q17</f>
        <v>12</v>
      </c>
    </row>
    <row r="19" spans="2:17" ht="46.5" customHeight="1" x14ac:dyDescent="0.15">
      <c r="B19" s="48"/>
      <c r="C19" s="49"/>
      <c r="D19" s="49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2:17" ht="46.5" customHeight="1" x14ac:dyDescent="0.15">
      <c r="B20" s="48"/>
      <c r="C20" s="49"/>
      <c r="D20" s="49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2:17" ht="46.5" customHeight="1" x14ac:dyDescent="0.15">
      <c r="B21" s="48"/>
      <c r="C21" s="4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2:17" ht="46.5" customHeight="1" x14ac:dyDescent="0.15">
      <c r="B22" s="48"/>
      <c r="C22" s="49"/>
      <c r="D22" s="49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2:17" ht="46.5" customHeight="1" x14ac:dyDescent="0.15">
      <c r="B23" s="48"/>
      <c r="C23" s="49"/>
      <c r="D23" s="49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2:17" ht="46.5" customHeight="1" x14ac:dyDescent="0.15">
      <c r="B24" s="41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</sheetData>
  <phoneticPr fontId="1"/>
  <pageMargins left="0.25" right="0.25" top="0.75" bottom="0.75" header="0.3" footer="0.3"/>
  <pageSetup paperSize="9" scale="48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22"/>
  <sheetViews>
    <sheetView zoomScaleNormal="100" workbookViewId="0">
      <selection activeCell="T12" sqref="T12"/>
    </sheetView>
  </sheetViews>
  <sheetFormatPr defaultRowHeight="13.5" x14ac:dyDescent="0.15"/>
  <cols>
    <col min="1" max="1" width="3.375" customWidth="1"/>
    <col min="2" max="2" width="15.625" customWidth="1"/>
    <col min="3" max="3" width="17.875" hidden="1" customWidth="1"/>
    <col min="4" max="15" width="9.5" customWidth="1"/>
    <col min="16" max="17" width="12" customWidth="1"/>
  </cols>
  <sheetData>
    <row r="2" spans="2:17" ht="30" customHeight="1" x14ac:dyDescent="0.2">
      <c r="B2" s="76" t="s">
        <v>45</v>
      </c>
      <c r="P2" s="103" t="s">
        <v>68</v>
      </c>
      <c r="Q2" s="103"/>
    </row>
    <row r="3" spans="2:17" ht="21.75" customHeight="1" x14ac:dyDescent="0.15">
      <c r="B3" s="77">
        <v>2015</v>
      </c>
      <c r="D3">
        <v>577</v>
      </c>
      <c r="E3">
        <v>583</v>
      </c>
      <c r="F3">
        <v>580</v>
      </c>
      <c r="G3">
        <v>565</v>
      </c>
      <c r="H3">
        <v>568</v>
      </c>
      <c r="I3">
        <v>585</v>
      </c>
      <c r="J3">
        <v>603</v>
      </c>
      <c r="K3">
        <v>583</v>
      </c>
      <c r="L3">
        <v>579</v>
      </c>
      <c r="M3">
        <v>578</v>
      </c>
      <c r="N3">
        <v>574</v>
      </c>
      <c r="O3">
        <v>572</v>
      </c>
      <c r="P3" s="104">
        <f>AVERAGE(D3:O3)</f>
        <v>578.91666666666663</v>
      </c>
      <c r="Q3" s="104"/>
    </row>
    <row r="4" spans="2:17" ht="21.75" customHeight="1" x14ac:dyDescent="0.15">
      <c r="B4" s="77">
        <v>2016</v>
      </c>
      <c r="D4">
        <v>565</v>
      </c>
      <c r="E4">
        <v>561</v>
      </c>
      <c r="F4">
        <v>553</v>
      </c>
      <c r="G4">
        <v>562</v>
      </c>
      <c r="H4">
        <v>559</v>
      </c>
      <c r="I4">
        <v>562</v>
      </c>
      <c r="J4">
        <v>566</v>
      </c>
      <c r="K4">
        <v>569</v>
      </c>
      <c r="L4">
        <v>565</v>
      </c>
      <c r="M4">
        <v>572</v>
      </c>
      <c r="N4">
        <v>572</v>
      </c>
      <c r="O4">
        <v>576</v>
      </c>
      <c r="P4" s="104">
        <f>AVERAGE(D4:O4)</f>
        <v>565.16666666666663</v>
      </c>
      <c r="Q4" s="104"/>
    </row>
    <row r="5" spans="2:17" ht="26.25" customHeight="1" thickBot="1" x14ac:dyDescent="0.2">
      <c r="B5" s="77">
        <v>2017</v>
      </c>
      <c r="C5" s="78"/>
      <c r="N5" t="s">
        <v>46</v>
      </c>
      <c r="O5" s="123" t="s">
        <v>47</v>
      </c>
      <c r="P5" s="123"/>
    </row>
    <row r="6" spans="2:17" x14ac:dyDescent="0.15">
      <c r="B6" s="79"/>
      <c r="C6" s="80"/>
      <c r="D6" s="81">
        <v>1</v>
      </c>
      <c r="E6" s="81">
        <v>2</v>
      </c>
      <c r="F6" s="81">
        <v>3</v>
      </c>
      <c r="G6" s="81">
        <v>4</v>
      </c>
      <c r="H6" s="81">
        <v>5</v>
      </c>
      <c r="I6" s="81">
        <v>6</v>
      </c>
      <c r="J6" s="81">
        <v>7</v>
      </c>
      <c r="K6" s="81">
        <v>8</v>
      </c>
      <c r="L6" s="81">
        <v>9</v>
      </c>
      <c r="M6" s="81">
        <v>10</v>
      </c>
      <c r="N6" s="81">
        <v>11</v>
      </c>
      <c r="O6" s="82">
        <v>12</v>
      </c>
      <c r="P6" s="83" t="s">
        <v>39</v>
      </c>
      <c r="Q6" s="83" t="s">
        <v>69</v>
      </c>
    </row>
    <row r="7" spans="2:17" ht="26.25" customHeight="1" x14ac:dyDescent="0.15">
      <c r="B7" s="84" t="s">
        <v>22</v>
      </c>
      <c r="C7" s="85">
        <v>2016</v>
      </c>
      <c r="D7" s="86">
        <v>564</v>
      </c>
      <c r="E7" s="86">
        <v>570</v>
      </c>
      <c r="F7" s="86">
        <v>571</v>
      </c>
      <c r="G7" s="86">
        <v>582</v>
      </c>
      <c r="H7" s="86">
        <v>598</v>
      </c>
      <c r="I7" s="86">
        <v>602</v>
      </c>
      <c r="J7" s="86">
        <v>608</v>
      </c>
      <c r="K7" s="86">
        <v>639</v>
      </c>
      <c r="L7" s="86">
        <v>638</v>
      </c>
      <c r="M7" s="86">
        <v>624</v>
      </c>
      <c r="N7" s="86">
        <v>621</v>
      </c>
      <c r="O7" s="87">
        <v>610</v>
      </c>
      <c r="P7" s="88"/>
      <c r="Q7" s="105">
        <f>AVERAGE(D7:O7)</f>
        <v>602.25</v>
      </c>
    </row>
    <row r="8" spans="2:17" ht="26.25" customHeight="1" x14ac:dyDescent="0.15">
      <c r="B8" s="84" t="s">
        <v>48</v>
      </c>
      <c r="C8" s="85"/>
      <c r="D8" s="86">
        <v>1</v>
      </c>
      <c r="E8" s="86">
        <v>10</v>
      </c>
      <c r="F8" s="86">
        <v>6</v>
      </c>
      <c r="G8" s="86">
        <v>10</v>
      </c>
      <c r="H8" s="86">
        <v>9</v>
      </c>
      <c r="I8" s="86">
        <v>24</v>
      </c>
      <c r="J8" s="86">
        <v>24</v>
      </c>
      <c r="K8" s="86">
        <v>21</v>
      </c>
      <c r="L8" s="86">
        <v>23</v>
      </c>
      <c r="M8" s="86">
        <v>10</v>
      </c>
      <c r="N8" s="86">
        <v>10</v>
      </c>
      <c r="O8" s="87">
        <v>8</v>
      </c>
      <c r="P8" s="88">
        <f>SUM(D8:O8)</f>
        <v>156</v>
      </c>
      <c r="Q8" s="105">
        <f t="shared" ref="Q8:Q9" si="0">AVERAGE(D8:O8)</f>
        <v>13</v>
      </c>
    </row>
    <row r="9" spans="2:17" ht="26.25" customHeight="1" x14ac:dyDescent="0.15">
      <c r="B9" s="84" t="s">
        <v>49</v>
      </c>
      <c r="C9" s="85"/>
      <c r="D9" s="86">
        <v>17</v>
      </c>
      <c r="E9" s="86">
        <v>12</v>
      </c>
      <c r="F9" s="86">
        <v>9</v>
      </c>
      <c r="G9" s="86">
        <v>5</v>
      </c>
      <c r="H9" s="86">
        <v>7</v>
      </c>
      <c r="I9" s="86">
        <v>11</v>
      </c>
      <c r="J9" s="86">
        <v>24</v>
      </c>
      <c r="K9" s="86">
        <v>12</v>
      </c>
      <c r="L9" s="86">
        <v>7</v>
      </c>
      <c r="M9" s="86">
        <v>19</v>
      </c>
      <c r="N9" s="86">
        <v>16</v>
      </c>
      <c r="O9" s="87">
        <v>18</v>
      </c>
      <c r="P9" s="88">
        <f>SUM(D9:O9)</f>
        <v>157</v>
      </c>
      <c r="Q9" s="105">
        <f t="shared" si="0"/>
        <v>13.083333333333334</v>
      </c>
    </row>
    <row r="10" spans="2:17" ht="27" x14ac:dyDescent="0.15">
      <c r="B10" s="99" t="s">
        <v>53</v>
      </c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P10" s="88"/>
      <c r="Q10" s="88"/>
    </row>
    <row r="11" spans="2:17" ht="26.25" customHeight="1" x14ac:dyDescent="0.15">
      <c r="B11" s="84" t="s">
        <v>50</v>
      </c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P11" s="88"/>
      <c r="Q11" s="88"/>
    </row>
    <row r="12" spans="2:17" ht="26.25" customHeight="1" thickBot="1" x14ac:dyDescent="0.2">
      <c r="B12" s="89" t="s">
        <v>51</v>
      </c>
      <c r="C12" s="90"/>
      <c r="D12" s="91">
        <v>-16</v>
      </c>
      <c r="E12" s="91">
        <v>-2</v>
      </c>
      <c r="F12" s="91">
        <v>-3</v>
      </c>
      <c r="G12" s="91">
        <v>5</v>
      </c>
      <c r="H12" s="91">
        <v>2</v>
      </c>
      <c r="I12" s="91">
        <v>13</v>
      </c>
      <c r="J12" s="91">
        <v>0</v>
      </c>
      <c r="K12" s="91">
        <v>9</v>
      </c>
      <c r="L12" s="91">
        <v>16</v>
      </c>
      <c r="M12" s="91">
        <v>-9</v>
      </c>
      <c r="N12" s="91">
        <v>-6</v>
      </c>
      <c r="O12" s="91">
        <v>-10</v>
      </c>
      <c r="P12" s="92">
        <f>SUM(D12:O12)</f>
        <v>-1</v>
      </c>
      <c r="Q12" s="106">
        <f>AVERAGE(D12:O12)</f>
        <v>-8.3333333333333329E-2</v>
      </c>
    </row>
    <row r="13" spans="2:17" x14ac:dyDescent="0.15">
      <c r="F13" s="95"/>
      <c r="G13" s="95" t="s">
        <v>52</v>
      </c>
      <c r="H13" s="95" t="s">
        <v>52</v>
      </c>
      <c r="K13" s="95" t="s">
        <v>52</v>
      </c>
      <c r="L13" s="95" t="s">
        <v>52</v>
      </c>
      <c r="M13" s="95" t="s">
        <v>52</v>
      </c>
      <c r="N13" s="101"/>
      <c r="O13" s="95" t="s">
        <v>52</v>
      </c>
    </row>
    <row r="14" spans="2:17" ht="25.5" customHeight="1" thickBot="1" x14ac:dyDescent="0.2">
      <c r="B14" s="77">
        <v>2018</v>
      </c>
      <c r="C14" s="78"/>
    </row>
    <row r="15" spans="2:17" x14ac:dyDescent="0.15">
      <c r="B15" s="79"/>
      <c r="C15" s="80"/>
      <c r="D15" s="81">
        <f>D6</f>
        <v>1</v>
      </c>
      <c r="E15" s="81">
        <f t="shared" ref="E15:O15" si="1">E6</f>
        <v>2</v>
      </c>
      <c r="F15" s="81">
        <f t="shared" si="1"/>
        <v>3</v>
      </c>
      <c r="G15" s="81">
        <f t="shared" si="1"/>
        <v>4</v>
      </c>
      <c r="H15" s="81">
        <f t="shared" si="1"/>
        <v>5</v>
      </c>
      <c r="I15" s="81">
        <f t="shared" si="1"/>
        <v>6</v>
      </c>
      <c r="J15" s="81">
        <f t="shared" si="1"/>
        <v>7</v>
      </c>
      <c r="K15" s="81">
        <f t="shared" si="1"/>
        <v>8</v>
      </c>
      <c r="L15" s="81">
        <f t="shared" si="1"/>
        <v>9</v>
      </c>
      <c r="M15" s="81">
        <f t="shared" si="1"/>
        <v>10</v>
      </c>
      <c r="N15" s="81">
        <f t="shared" si="1"/>
        <v>11</v>
      </c>
      <c r="O15" s="93">
        <f t="shared" si="1"/>
        <v>12</v>
      </c>
      <c r="P15" s="83" t="s">
        <v>39</v>
      </c>
      <c r="Q15" s="83" t="s">
        <v>68</v>
      </c>
    </row>
    <row r="16" spans="2:17" ht="26.25" customHeight="1" x14ac:dyDescent="0.15">
      <c r="B16" s="84" t="s">
        <v>22</v>
      </c>
      <c r="C16" s="85">
        <f>B14</f>
        <v>2018</v>
      </c>
      <c r="D16" s="86">
        <f>フリー・全体!E15</f>
        <v>616</v>
      </c>
      <c r="E16" s="86">
        <f>フリー・全体!F15</f>
        <v>632</v>
      </c>
      <c r="F16" s="86">
        <f>フリー・全体!G15</f>
        <v>635</v>
      </c>
      <c r="G16" s="86">
        <f>フリー・全体!H15</f>
        <v>647</v>
      </c>
      <c r="H16" s="86">
        <f>フリー・全体!I15</f>
        <v>646</v>
      </c>
      <c r="I16" s="86">
        <f>フリー・全体!J15</f>
        <v>653</v>
      </c>
      <c r="J16" s="86">
        <f>フリー・全体!K15</f>
        <v>663</v>
      </c>
      <c r="K16" s="86">
        <f>フリー・全体!L15</f>
        <v>652</v>
      </c>
      <c r="L16" s="86">
        <f>フリー・全体!M15</f>
        <v>638</v>
      </c>
      <c r="M16" s="86">
        <f>フリー・全体!N15</f>
        <v>659</v>
      </c>
      <c r="N16" s="86"/>
      <c r="O16" s="86"/>
      <c r="P16" s="88"/>
      <c r="Q16" s="105">
        <f>AVERAGE(D16:O16)</f>
        <v>644.1</v>
      </c>
    </row>
    <row r="17" spans="2:17" ht="26.25" customHeight="1" x14ac:dyDescent="0.15">
      <c r="B17" s="84" t="s">
        <v>48</v>
      </c>
      <c r="C17" s="85"/>
      <c r="D17" s="86">
        <f>フリー・全体!E16</f>
        <v>5</v>
      </c>
      <c r="E17" s="86">
        <f>フリー・全体!F16</f>
        <v>12</v>
      </c>
      <c r="F17" s="86">
        <f>フリー・全体!G16</f>
        <v>18</v>
      </c>
      <c r="G17" s="86">
        <f>フリー・全体!H16</f>
        <v>18</v>
      </c>
      <c r="H17" s="86">
        <f>フリー・全体!I16</f>
        <v>13</v>
      </c>
      <c r="I17" s="86">
        <f>フリー・全体!J16</f>
        <v>11</v>
      </c>
      <c r="J17" s="86">
        <f>フリー・全体!K16</f>
        <v>8</v>
      </c>
      <c r="K17" s="86">
        <f>フリー・全体!L16</f>
        <v>15</v>
      </c>
      <c r="L17" s="86">
        <f>フリー・全体!M16</f>
        <v>11</v>
      </c>
      <c r="M17" s="86">
        <f>フリー・全体!N16</f>
        <v>14</v>
      </c>
      <c r="N17" s="86"/>
      <c r="O17" s="86"/>
      <c r="P17" s="88">
        <f>SUM(D17:O17)</f>
        <v>125</v>
      </c>
      <c r="Q17" s="105">
        <f t="shared" ref="Q17:Q18" si="2">AVERAGE(D17:O17)</f>
        <v>12.5</v>
      </c>
    </row>
    <row r="18" spans="2:17" ht="26.25" customHeight="1" x14ac:dyDescent="0.15">
      <c r="B18" s="84" t="s">
        <v>49</v>
      </c>
      <c r="C18" s="85"/>
      <c r="D18" s="86">
        <f>フリー・全体!E17</f>
        <v>5</v>
      </c>
      <c r="E18" s="86">
        <f>フリー・全体!F17</f>
        <v>8</v>
      </c>
      <c r="F18" s="86">
        <f>フリー・全体!G17</f>
        <v>9</v>
      </c>
      <c r="G18" s="86">
        <f>フリー・全体!H17</f>
        <v>8</v>
      </c>
      <c r="H18" s="86">
        <f>フリー・全体!I17</f>
        <v>8</v>
      </c>
      <c r="I18" s="86">
        <f>フリー・全体!J17</f>
        <v>16</v>
      </c>
      <c r="J18" s="86">
        <f>フリー・全体!K17</f>
        <v>21</v>
      </c>
      <c r="K18" s="86">
        <f>フリー・全体!L17</f>
        <v>13</v>
      </c>
      <c r="L18" s="86">
        <f>フリー・全体!M17</f>
        <v>16</v>
      </c>
      <c r="M18" s="86">
        <f>フリー・全体!N17</f>
        <v>9</v>
      </c>
      <c r="N18" s="86"/>
      <c r="O18" s="86"/>
      <c r="P18" s="88">
        <f>SUM(D18:O18)</f>
        <v>113</v>
      </c>
      <c r="Q18" s="105">
        <f t="shared" si="2"/>
        <v>11.3</v>
      </c>
    </row>
    <row r="19" spans="2:17" ht="27" x14ac:dyDescent="0.15">
      <c r="B19" s="99" t="s">
        <v>53</v>
      </c>
      <c r="C19" s="85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00"/>
      <c r="P19" s="88"/>
      <c r="Q19" s="88"/>
    </row>
    <row r="20" spans="2:17" ht="26.25" customHeight="1" x14ac:dyDescent="0.15">
      <c r="B20" s="84" t="s">
        <v>50</v>
      </c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94"/>
      <c r="P20" s="88"/>
      <c r="Q20" s="88"/>
    </row>
    <row r="21" spans="2:17" ht="26.25" customHeight="1" thickBot="1" x14ac:dyDescent="0.2">
      <c r="B21" s="89" t="s">
        <v>51</v>
      </c>
      <c r="C21" s="90"/>
      <c r="D21" s="91">
        <f t="shared" ref="D21:H21" si="3">D17-D18</f>
        <v>0</v>
      </c>
      <c r="E21" s="91">
        <f t="shared" si="3"/>
        <v>4</v>
      </c>
      <c r="F21" s="91">
        <f t="shared" si="3"/>
        <v>9</v>
      </c>
      <c r="G21" s="91">
        <f t="shared" si="3"/>
        <v>10</v>
      </c>
      <c r="H21" s="91">
        <f t="shared" si="3"/>
        <v>5</v>
      </c>
      <c r="I21" s="91">
        <f t="shared" ref="I21:L21" si="4">I17-I18</f>
        <v>-5</v>
      </c>
      <c r="J21" s="91">
        <f t="shared" si="4"/>
        <v>-13</v>
      </c>
      <c r="K21" s="91">
        <f t="shared" si="4"/>
        <v>2</v>
      </c>
      <c r="L21" s="91">
        <f t="shared" si="4"/>
        <v>-5</v>
      </c>
      <c r="M21" s="91">
        <f t="shared" ref="M21" si="5">M17-M18</f>
        <v>5</v>
      </c>
      <c r="N21" s="91"/>
      <c r="O21" s="91"/>
      <c r="P21" s="92">
        <f>SUM(D21:O21)</f>
        <v>12</v>
      </c>
      <c r="Q21" s="92">
        <f>SUM(E21:P21)</f>
        <v>24</v>
      </c>
    </row>
    <row r="22" spans="2:17" x14ac:dyDescent="0.15">
      <c r="F22" s="95"/>
      <c r="G22" s="95"/>
      <c r="H22" s="95"/>
      <c r="K22" s="95"/>
      <c r="L22" s="95"/>
      <c r="M22" s="95"/>
      <c r="N22" s="101"/>
      <c r="O22" s="95"/>
    </row>
  </sheetData>
  <mergeCells count="1">
    <mergeCell ref="O5:P5"/>
  </mergeCells>
  <phoneticPr fontId="1"/>
  <pageMargins left="0.32" right="0.28000000000000003" top="0.75" bottom="0.75" header="0.3" footer="0.3"/>
  <pageSetup paperSize="9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19"/>
  <sheetViews>
    <sheetView zoomScale="60" zoomScaleNormal="60" workbookViewId="0">
      <selection activeCell="B3" sqref="B3:J3"/>
    </sheetView>
  </sheetViews>
  <sheetFormatPr defaultRowHeight="14.25" x14ac:dyDescent="0.15"/>
  <cols>
    <col min="1" max="1" width="1.875" style="1" customWidth="1"/>
    <col min="2" max="2" width="21" style="1" customWidth="1"/>
    <col min="3" max="4" width="13.375" style="1" customWidth="1"/>
    <col min="5" max="5" width="11.75" style="1" customWidth="1"/>
    <col min="6" max="6" width="2.5" style="1" customWidth="1"/>
    <col min="7" max="7" width="21" style="1" customWidth="1"/>
    <col min="8" max="9" width="13.375" style="1" customWidth="1"/>
    <col min="10" max="10" width="11.75" style="1" customWidth="1"/>
    <col min="11" max="11" width="2.5" style="1" customWidth="1"/>
    <col min="12" max="12" width="21" style="1" customWidth="1"/>
    <col min="13" max="14" width="13.375" style="1" customWidth="1"/>
    <col min="15" max="15" width="11.75" style="1" customWidth="1"/>
    <col min="16" max="16" width="2.5" style="1" customWidth="1"/>
    <col min="17" max="17" width="21" style="1" customWidth="1"/>
    <col min="18" max="19" width="13.375" style="1" customWidth="1"/>
    <col min="20" max="20" width="11.75" style="1" customWidth="1"/>
    <col min="21" max="16384" width="9" style="1"/>
  </cols>
  <sheetData>
    <row r="2" spans="2:20" ht="55.5" x14ac:dyDescent="0.15">
      <c r="B2" s="124" t="s">
        <v>71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2" x14ac:dyDescent="0.15">
      <c r="B3" s="125">
        <v>43131</v>
      </c>
      <c r="C3" s="125"/>
      <c r="D3" s="125"/>
      <c r="E3" s="125"/>
      <c r="F3" s="125"/>
      <c r="G3" s="125"/>
      <c r="H3" s="125"/>
      <c r="I3" s="125"/>
      <c r="J3" s="125"/>
      <c r="L3" s="8"/>
      <c r="M3" s="8"/>
      <c r="Q3" s="8"/>
      <c r="R3" s="8"/>
    </row>
    <row r="4" spans="2:20" ht="15.75" customHeight="1" x14ac:dyDescent="0.15">
      <c r="B4" s="1" t="s">
        <v>60</v>
      </c>
      <c r="C4" s="2"/>
      <c r="G4" s="2"/>
      <c r="H4" s="2"/>
      <c r="L4" s="2"/>
      <c r="M4" s="2"/>
      <c r="Q4" s="2"/>
      <c r="R4" s="2"/>
    </row>
    <row r="5" spans="2:20" ht="46.5" customHeight="1" thickBot="1" x14ac:dyDescent="0.2">
      <c r="B5" s="16" t="s">
        <v>0</v>
      </c>
      <c r="C5" s="2"/>
      <c r="G5" s="16" t="s">
        <v>8</v>
      </c>
      <c r="H5" s="2"/>
      <c r="L5" s="16" t="s">
        <v>11</v>
      </c>
      <c r="M5" s="2"/>
      <c r="Q5" s="16" t="s">
        <v>61</v>
      </c>
      <c r="R5" s="2"/>
    </row>
    <row r="6" spans="2:20" ht="24" customHeight="1" thickBot="1" x14ac:dyDescent="0.2">
      <c r="B6" s="126"/>
      <c r="C6" s="127"/>
      <c r="D6" s="128"/>
      <c r="E6" s="7" t="s">
        <v>7</v>
      </c>
      <c r="G6" s="126"/>
      <c r="H6" s="127"/>
      <c r="I6" s="128"/>
      <c r="J6" s="7" t="s">
        <v>7</v>
      </c>
      <c r="L6" s="126"/>
      <c r="M6" s="127"/>
      <c r="N6" s="128"/>
      <c r="O6" s="7" t="s">
        <v>7</v>
      </c>
      <c r="Q6" s="126"/>
      <c r="R6" s="127"/>
      <c r="S6" s="128"/>
      <c r="T6" s="7" t="s">
        <v>7</v>
      </c>
    </row>
    <row r="7" spans="2:20" ht="24" customHeight="1" thickTop="1" x14ac:dyDescent="0.15">
      <c r="B7" s="129" t="s">
        <v>1</v>
      </c>
      <c r="C7" s="132">
        <f>SUM(E7:E10)</f>
        <v>149</v>
      </c>
      <c r="D7" s="4" t="s">
        <v>10</v>
      </c>
      <c r="E7" s="17">
        <f>5+66+8</f>
        <v>79</v>
      </c>
      <c r="G7" s="129" t="s">
        <v>1</v>
      </c>
      <c r="H7" s="132">
        <f>SUM(J7:J10)</f>
        <v>57</v>
      </c>
      <c r="I7" s="4" t="s">
        <v>10</v>
      </c>
      <c r="J7" s="10">
        <f>2+4+15+3</f>
        <v>24</v>
      </c>
      <c r="L7" s="129" t="s">
        <v>1</v>
      </c>
      <c r="M7" s="132">
        <f>SUM(O7:O10)</f>
        <v>182</v>
      </c>
      <c r="N7" s="4" t="s">
        <v>10</v>
      </c>
      <c r="O7" s="10">
        <f>1+67+10</f>
        <v>78</v>
      </c>
      <c r="Q7" s="129" t="s">
        <v>1</v>
      </c>
      <c r="R7" s="132">
        <f>SUM(T7:T10)</f>
        <v>66</v>
      </c>
      <c r="S7" s="4" t="s">
        <v>10</v>
      </c>
      <c r="T7" s="10">
        <f>4+3+16+1+1+2</f>
        <v>27</v>
      </c>
    </row>
    <row r="8" spans="2:20" ht="27" customHeight="1" x14ac:dyDescent="0.15">
      <c r="B8" s="130"/>
      <c r="C8" s="133"/>
      <c r="D8" s="14" t="s">
        <v>3</v>
      </c>
      <c r="E8" s="10">
        <v>48</v>
      </c>
      <c r="G8" s="130"/>
      <c r="H8" s="133"/>
      <c r="I8" s="14" t="s">
        <v>3</v>
      </c>
      <c r="J8" s="10">
        <v>21</v>
      </c>
      <c r="L8" s="130"/>
      <c r="M8" s="133"/>
      <c r="N8" s="14" t="s">
        <v>3</v>
      </c>
      <c r="O8" s="10">
        <f>59+1</f>
        <v>60</v>
      </c>
      <c r="Q8" s="130"/>
      <c r="R8" s="133"/>
      <c r="S8" s="14" t="s">
        <v>3</v>
      </c>
      <c r="T8" s="10">
        <v>19</v>
      </c>
    </row>
    <row r="9" spans="2:20" ht="27" customHeight="1" x14ac:dyDescent="0.15">
      <c r="B9" s="130"/>
      <c r="C9" s="133"/>
      <c r="D9" s="14" t="s">
        <v>2</v>
      </c>
      <c r="E9" s="10">
        <v>14</v>
      </c>
      <c r="G9" s="130"/>
      <c r="H9" s="133"/>
      <c r="I9" s="14" t="s">
        <v>2</v>
      </c>
      <c r="J9" s="9">
        <v>12</v>
      </c>
      <c r="L9" s="130"/>
      <c r="M9" s="133"/>
      <c r="N9" s="14" t="s">
        <v>2</v>
      </c>
      <c r="O9" s="9">
        <v>24</v>
      </c>
      <c r="Q9" s="130"/>
      <c r="R9" s="133"/>
      <c r="S9" s="14" t="s">
        <v>2</v>
      </c>
      <c r="T9" s="9">
        <v>10</v>
      </c>
    </row>
    <row r="10" spans="2:20" ht="27" customHeight="1" thickBot="1" x14ac:dyDescent="0.2">
      <c r="B10" s="131"/>
      <c r="C10" s="134"/>
      <c r="D10" s="5" t="s">
        <v>4</v>
      </c>
      <c r="E10" s="11">
        <v>8</v>
      </c>
      <c r="G10" s="131"/>
      <c r="H10" s="134"/>
      <c r="I10" s="5" t="s">
        <v>4</v>
      </c>
      <c r="J10" s="11">
        <v>0</v>
      </c>
      <c r="L10" s="131"/>
      <c r="M10" s="134"/>
      <c r="N10" s="5" t="s">
        <v>4</v>
      </c>
      <c r="O10" s="11">
        <v>20</v>
      </c>
      <c r="Q10" s="131"/>
      <c r="R10" s="134"/>
      <c r="S10" s="5" t="s">
        <v>4</v>
      </c>
      <c r="T10" s="11">
        <v>10</v>
      </c>
    </row>
    <row r="11" spans="2:20" ht="27" customHeight="1" x14ac:dyDescent="0.15">
      <c r="B11" s="135" t="s">
        <v>5</v>
      </c>
      <c r="C11" s="136">
        <f>SUM(E11:E12)</f>
        <v>14</v>
      </c>
      <c r="D11" s="6" t="s">
        <v>19</v>
      </c>
      <c r="E11" s="15">
        <v>8</v>
      </c>
      <c r="G11" s="135" t="s">
        <v>5</v>
      </c>
      <c r="H11" s="136">
        <f>SUM(J11:J12)</f>
        <v>11</v>
      </c>
      <c r="I11" s="6" t="s">
        <v>19</v>
      </c>
      <c r="J11" s="15">
        <v>7</v>
      </c>
      <c r="L11" s="135" t="s">
        <v>5</v>
      </c>
      <c r="M11" s="136">
        <f>SUM(O11:O12)</f>
        <v>35</v>
      </c>
      <c r="N11" s="6" t="s">
        <v>19</v>
      </c>
      <c r="O11" s="15">
        <v>23</v>
      </c>
      <c r="Q11" s="135" t="s">
        <v>5</v>
      </c>
      <c r="R11" s="136">
        <f>SUM(T11:T12)</f>
        <v>5</v>
      </c>
      <c r="S11" s="6" t="s">
        <v>19</v>
      </c>
      <c r="T11" s="15">
        <v>3</v>
      </c>
    </row>
    <row r="12" spans="2:20" ht="27" customHeight="1" thickBot="1" x14ac:dyDescent="0.2">
      <c r="B12" s="131"/>
      <c r="C12" s="134"/>
      <c r="D12" s="5" t="s">
        <v>18</v>
      </c>
      <c r="E12" s="11">
        <v>6</v>
      </c>
      <c r="G12" s="131"/>
      <c r="H12" s="134"/>
      <c r="I12" s="5" t="s">
        <v>18</v>
      </c>
      <c r="J12" s="11">
        <v>4</v>
      </c>
      <c r="L12" s="131"/>
      <c r="M12" s="134"/>
      <c r="N12" s="5" t="s">
        <v>18</v>
      </c>
      <c r="O12" s="12">
        <v>12</v>
      </c>
      <c r="Q12" s="131"/>
      <c r="R12" s="134"/>
      <c r="S12" s="5" t="s">
        <v>18</v>
      </c>
      <c r="T12" s="12">
        <v>2</v>
      </c>
    </row>
    <row r="13" spans="2:20" ht="27" customHeight="1" x14ac:dyDescent="0.15">
      <c r="B13" s="135" t="s">
        <v>6</v>
      </c>
      <c r="C13" s="136">
        <f>SUM(E13:E18)</f>
        <v>26</v>
      </c>
      <c r="D13" s="6" t="s">
        <v>17</v>
      </c>
      <c r="E13" s="15">
        <v>10</v>
      </c>
      <c r="G13" s="135" t="s">
        <v>6</v>
      </c>
      <c r="H13" s="136">
        <f>SUM(J13:J18)</f>
        <v>8</v>
      </c>
      <c r="I13" s="6" t="s">
        <v>17</v>
      </c>
      <c r="J13" s="10">
        <v>4</v>
      </c>
      <c r="L13" s="135" t="s">
        <v>6</v>
      </c>
      <c r="M13" s="136">
        <f>SUM(O13:O18)</f>
        <v>40</v>
      </c>
      <c r="N13" s="6" t="s">
        <v>17</v>
      </c>
      <c r="O13" s="15">
        <v>10</v>
      </c>
      <c r="Q13" s="135" t="s">
        <v>6</v>
      </c>
      <c r="R13" s="136">
        <f>SUM(T13:T18)</f>
        <v>23</v>
      </c>
      <c r="S13" s="6" t="s">
        <v>17</v>
      </c>
      <c r="T13" s="15">
        <v>6</v>
      </c>
    </row>
    <row r="14" spans="2:20" ht="27" customHeight="1" x14ac:dyDescent="0.15">
      <c r="B14" s="130"/>
      <c r="C14" s="133"/>
      <c r="D14" s="14" t="s">
        <v>16</v>
      </c>
      <c r="E14" s="10">
        <v>6</v>
      </c>
      <c r="G14" s="130"/>
      <c r="H14" s="133"/>
      <c r="I14" s="14" t="s">
        <v>16</v>
      </c>
      <c r="J14" s="10">
        <v>3</v>
      </c>
      <c r="L14" s="130"/>
      <c r="M14" s="133"/>
      <c r="N14" s="14" t="s">
        <v>16</v>
      </c>
      <c r="O14" s="10">
        <v>8</v>
      </c>
      <c r="Q14" s="130"/>
      <c r="R14" s="133"/>
      <c r="S14" s="14" t="s">
        <v>16</v>
      </c>
      <c r="T14" s="10">
        <v>2</v>
      </c>
    </row>
    <row r="15" spans="2:20" ht="27" customHeight="1" x14ac:dyDescent="0.15">
      <c r="B15" s="130"/>
      <c r="C15" s="133"/>
      <c r="D15" s="14" t="s">
        <v>15</v>
      </c>
      <c r="E15" s="10">
        <v>1</v>
      </c>
      <c r="G15" s="130"/>
      <c r="H15" s="133"/>
      <c r="I15" s="14" t="s">
        <v>15</v>
      </c>
      <c r="J15" s="9">
        <v>1</v>
      </c>
      <c r="L15" s="130"/>
      <c r="M15" s="133"/>
      <c r="N15" s="14" t="s">
        <v>15</v>
      </c>
      <c r="O15" s="9">
        <v>9</v>
      </c>
      <c r="Q15" s="130"/>
      <c r="R15" s="133"/>
      <c r="S15" s="14" t="s">
        <v>15</v>
      </c>
      <c r="T15" s="9">
        <v>1</v>
      </c>
    </row>
    <row r="16" spans="2:20" ht="27" customHeight="1" x14ac:dyDescent="0.15">
      <c r="B16" s="130"/>
      <c r="C16" s="133"/>
      <c r="D16" s="3" t="s">
        <v>14</v>
      </c>
      <c r="E16" s="9">
        <v>5</v>
      </c>
      <c r="G16" s="130"/>
      <c r="H16" s="133"/>
      <c r="I16" s="3" t="s">
        <v>14</v>
      </c>
      <c r="J16" s="9"/>
      <c r="L16" s="130"/>
      <c r="M16" s="133"/>
      <c r="N16" s="3" t="s">
        <v>14</v>
      </c>
      <c r="O16" s="9">
        <v>4</v>
      </c>
      <c r="Q16" s="130"/>
      <c r="R16" s="133"/>
      <c r="S16" s="3" t="s">
        <v>14</v>
      </c>
      <c r="T16" s="9">
        <v>3</v>
      </c>
    </row>
    <row r="17" spans="2:20" ht="27" customHeight="1" x14ac:dyDescent="0.15">
      <c r="B17" s="130"/>
      <c r="C17" s="133"/>
      <c r="D17" s="3" t="s">
        <v>13</v>
      </c>
      <c r="E17" s="9">
        <v>3</v>
      </c>
      <c r="G17" s="130"/>
      <c r="H17" s="133"/>
      <c r="I17" s="3" t="s">
        <v>13</v>
      </c>
      <c r="J17" s="9"/>
      <c r="L17" s="130"/>
      <c r="M17" s="133"/>
      <c r="N17" s="3" t="s">
        <v>13</v>
      </c>
      <c r="O17" s="9">
        <v>5</v>
      </c>
      <c r="Q17" s="130"/>
      <c r="R17" s="133"/>
      <c r="S17" s="3" t="s">
        <v>13</v>
      </c>
      <c r="T17" s="9">
        <v>4</v>
      </c>
    </row>
    <row r="18" spans="2:20" ht="27" customHeight="1" thickBot="1" x14ac:dyDescent="0.2">
      <c r="B18" s="131"/>
      <c r="C18" s="134"/>
      <c r="D18" s="5" t="s">
        <v>12</v>
      </c>
      <c r="E18" s="11">
        <v>1</v>
      </c>
      <c r="G18" s="131"/>
      <c r="H18" s="134"/>
      <c r="I18" s="5" t="s">
        <v>12</v>
      </c>
      <c r="J18" s="11"/>
      <c r="L18" s="131"/>
      <c r="M18" s="134"/>
      <c r="N18" s="5" t="s">
        <v>12</v>
      </c>
      <c r="O18" s="11">
        <v>4</v>
      </c>
      <c r="Q18" s="131"/>
      <c r="R18" s="134"/>
      <c r="S18" s="5" t="s">
        <v>12</v>
      </c>
      <c r="T18" s="11">
        <v>7</v>
      </c>
    </row>
    <row r="19" spans="2:20" ht="27" customHeight="1" thickBot="1" x14ac:dyDescent="0.2">
      <c r="B19" s="137" t="s">
        <v>20</v>
      </c>
      <c r="C19" s="138"/>
      <c r="D19" s="13" t="s">
        <v>10</v>
      </c>
      <c r="E19" s="12">
        <v>3</v>
      </c>
      <c r="G19" s="137" t="s">
        <v>20</v>
      </c>
      <c r="H19" s="138"/>
      <c r="I19" s="13" t="s">
        <v>10</v>
      </c>
      <c r="J19" s="12"/>
      <c r="L19" s="137" t="s">
        <v>20</v>
      </c>
      <c r="M19" s="138"/>
      <c r="N19" s="13" t="s">
        <v>10</v>
      </c>
      <c r="O19" s="12">
        <v>2</v>
      </c>
      <c r="Q19" s="137" t="s">
        <v>20</v>
      </c>
      <c r="R19" s="138"/>
      <c r="S19" s="13" t="s">
        <v>10</v>
      </c>
      <c r="T19" s="12">
        <v>0</v>
      </c>
    </row>
  </sheetData>
  <mergeCells count="34">
    <mergeCell ref="Q13:Q18"/>
    <mergeCell ref="R13:R18"/>
    <mergeCell ref="B19:C19"/>
    <mergeCell ref="G19:H19"/>
    <mergeCell ref="L19:M19"/>
    <mergeCell ref="Q19:R19"/>
    <mergeCell ref="B13:B18"/>
    <mergeCell ref="C13:C18"/>
    <mergeCell ref="G13:G18"/>
    <mergeCell ref="H13:H18"/>
    <mergeCell ref="L13:L18"/>
    <mergeCell ref="M13:M18"/>
    <mergeCell ref="Q7:Q10"/>
    <mergeCell ref="R7:R10"/>
    <mergeCell ref="B11:B12"/>
    <mergeCell ref="C11:C12"/>
    <mergeCell ref="G11:G12"/>
    <mergeCell ref="H11:H12"/>
    <mergeCell ref="L11:L12"/>
    <mergeCell ref="M11:M12"/>
    <mergeCell ref="Q11:Q12"/>
    <mergeCell ref="R11:R12"/>
    <mergeCell ref="B7:B10"/>
    <mergeCell ref="C7:C10"/>
    <mergeCell ref="G7:G10"/>
    <mergeCell ref="H7:H10"/>
    <mergeCell ref="L7:L10"/>
    <mergeCell ref="M7:M10"/>
    <mergeCell ref="B2:T2"/>
    <mergeCell ref="B3:J3"/>
    <mergeCell ref="B6:D6"/>
    <mergeCell ref="G6:I6"/>
    <mergeCell ref="L6:N6"/>
    <mergeCell ref="Q6:S6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429DA-9425-4D71-8E28-D88A2261F697}">
  <dimension ref="B2:T20"/>
  <sheetViews>
    <sheetView zoomScale="60" zoomScaleNormal="60" workbookViewId="0">
      <selection activeCell="E29" sqref="E29"/>
    </sheetView>
  </sheetViews>
  <sheetFormatPr defaultRowHeight="14.25" x14ac:dyDescent="0.15"/>
  <cols>
    <col min="1" max="1" width="1.875" style="1" customWidth="1"/>
    <col min="2" max="2" width="21" style="1" customWidth="1"/>
    <col min="3" max="4" width="13.375" style="1" customWidth="1"/>
    <col min="5" max="5" width="11.75" style="1" customWidth="1"/>
    <col min="6" max="6" width="2.5" style="1" customWidth="1"/>
    <col min="7" max="7" width="21" style="1" customWidth="1"/>
    <col min="8" max="9" width="13.375" style="1" customWidth="1"/>
    <col min="10" max="10" width="11.75" style="1" customWidth="1"/>
    <col min="11" max="11" width="2.5" style="1" customWidth="1"/>
    <col min="12" max="12" width="21" style="1" customWidth="1"/>
    <col min="13" max="14" width="13.375" style="1" customWidth="1"/>
    <col min="15" max="15" width="11.75" style="1" customWidth="1"/>
    <col min="16" max="16" width="2.5" style="1" customWidth="1"/>
    <col min="17" max="17" width="21" style="1" customWidth="1"/>
    <col min="18" max="19" width="13.375" style="1" customWidth="1"/>
    <col min="20" max="20" width="11.75" style="1" customWidth="1"/>
    <col min="21" max="16384" width="9" style="1"/>
  </cols>
  <sheetData>
    <row r="2" spans="2:20" ht="55.5" x14ac:dyDescent="0.15">
      <c r="B2" s="124" t="s">
        <v>72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2" x14ac:dyDescent="0.15">
      <c r="B3" s="125">
        <v>43159</v>
      </c>
      <c r="C3" s="125"/>
      <c r="D3" s="125"/>
      <c r="E3" s="125"/>
      <c r="F3" s="125"/>
      <c r="G3" s="125"/>
      <c r="H3" s="125"/>
      <c r="I3" s="125"/>
      <c r="J3" s="125"/>
      <c r="L3" s="8"/>
      <c r="M3" s="8"/>
      <c r="Q3" s="8"/>
      <c r="R3" s="8"/>
    </row>
    <row r="4" spans="2:20" ht="15.75" customHeight="1" x14ac:dyDescent="0.15">
      <c r="B4" s="1" t="s">
        <v>60</v>
      </c>
      <c r="C4" s="2"/>
      <c r="G4" s="2"/>
      <c r="H4" s="2"/>
      <c r="L4" s="2"/>
      <c r="M4" s="2"/>
      <c r="Q4" s="2"/>
      <c r="R4" s="2"/>
    </row>
    <row r="5" spans="2:20" ht="46.5" customHeight="1" thickBot="1" x14ac:dyDescent="0.2">
      <c r="B5" s="16" t="s">
        <v>0</v>
      </c>
      <c r="C5" s="2"/>
      <c r="G5" s="16" t="s">
        <v>8</v>
      </c>
      <c r="H5" s="2"/>
      <c r="L5" s="16" t="s">
        <v>11</v>
      </c>
      <c r="M5" s="2"/>
      <c r="Q5" s="16" t="s">
        <v>9</v>
      </c>
      <c r="R5" s="2"/>
    </row>
    <row r="6" spans="2:20" ht="24" customHeight="1" thickBot="1" x14ac:dyDescent="0.2">
      <c r="B6" s="126"/>
      <c r="C6" s="127"/>
      <c r="D6" s="128"/>
      <c r="E6" s="7" t="s">
        <v>7</v>
      </c>
      <c r="G6" s="126"/>
      <c r="H6" s="127"/>
      <c r="I6" s="128"/>
      <c r="J6" s="7" t="s">
        <v>7</v>
      </c>
      <c r="L6" s="126"/>
      <c r="M6" s="127"/>
      <c r="N6" s="128"/>
      <c r="O6" s="7" t="s">
        <v>7</v>
      </c>
      <c r="Q6" s="126"/>
      <c r="R6" s="127"/>
      <c r="S6" s="128"/>
      <c r="T6" s="7" t="s">
        <v>7</v>
      </c>
    </row>
    <row r="7" spans="2:20" ht="24" customHeight="1" thickTop="1" x14ac:dyDescent="0.15">
      <c r="B7" s="129" t="s">
        <v>1</v>
      </c>
      <c r="C7" s="132">
        <f>SUM(E7:E10)</f>
        <v>157</v>
      </c>
      <c r="D7" s="4" t="s">
        <v>12</v>
      </c>
      <c r="E7" s="17">
        <f>77+7</f>
        <v>84</v>
      </c>
      <c r="G7" s="129" t="s">
        <v>1</v>
      </c>
      <c r="H7" s="132">
        <f>SUM(J7:J10)</f>
        <v>64</v>
      </c>
      <c r="I7" s="4" t="s">
        <v>12</v>
      </c>
      <c r="J7" s="10">
        <f>19+5</f>
        <v>24</v>
      </c>
      <c r="L7" s="129" t="s">
        <v>1</v>
      </c>
      <c r="M7" s="132">
        <f>SUM(O7:O10)</f>
        <v>194</v>
      </c>
      <c r="N7" s="4" t="s">
        <v>12</v>
      </c>
      <c r="O7" s="10">
        <f>56+22+5+1</f>
        <v>84</v>
      </c>
      <c r="Q7" s="129" t="s">
        <v>1</v>
      </c>
      <c r="R7" s="132">
        <f>SUM(T7:T10)</f>
        <v>56</v>
      </c>
      <c r="S7" s="4" t="s">
        <v>12</v>
      </c>
      <c r="T7" s="10">
        <f>18+1</f>
        <v>19</v>
      </c>
    </row>
    <row r="8" spans="2:20" ht="27" customHeight="1" x14ac:dyDescent="0.15">
      <c r="B8" s="130"/>
      <c r="C8" s="133"/>
      <c r="D8" s="14" t="s">
        <v>10</v>
      </c>
      <c r="E8" s="10">
        <f>46+1</f>
        <v>47</v>
      </c>
      <c r="G8" s="130"/>
      <c r="H8" s="133"/>
      <c r="I8" s="14" t="s">
        <v>10</v>
      </c>
      <c r="J8" s="10">
        <f>13+2</f>
        <v>15</v>
      </c>
      <c r="L8" s="130"/>
      <c r="M8" s="133"/>
      <c r="N8" s="14" t="s">
        <v>10</v>
      </c>
      <c r="O8" s="10">
        <v>57</v>
      </c>
      <c r="Q8" s="130"/>
      <c r="R8" s="133"/>
      <c r="S8" s="14" t="s">
        <v>10</v>
      </c>
      <c r="T8" s="10">
        <v>14</v>
      </c>
    </row>
    <row r="9" spans="2:20" ht="27" customHeight="1" x14ac:dyDescent="0.15">
      <c r="B9" s="130"/>
      <c r="C9" s="133"/>
      <c r="D9" s="14" t="s">
        <v>3</v>
      </c>
      <c r="E9" s="10">
        <f>15+1</f>
        <v>16</v>
      </c>
      <c r="G9" s="130"/>
      <c r="H9" s="133"/>
      <c r="I9" s="14" t="s">
        <v>3</v>
      </c>
      <c r="J9" s="9">
        <v>15</v>
      </c>
      <c r="L9" s="130"/>
      <c r="M9" s="133"/>
      <c r="N9" s="14" t="s">
        <v>3</v>
      </c>
      <c r="O9" s="9">
        <f>33+1</f>
        <v>34</v>
      </c>
      <c r="Q9" s="130"/>
      <c r="R9" s="133"/>
      <c r="S9" s="14" t="s">
        <v>3</v>
      </c>
      <c r="T9" s="9">
        <v>14</v>
      </c>
    </row>
    <row r="10" spans="2:20" ht="27" customHeight="1" thickBot="1" x14ac:dyDescent="0.2">
      <c r="B10" s="131"/>
      <c r="C10" s="134"/>
      <c r="D10" s="5" t="s">
        <v>2</v>
      </c>
      <c r="E10" s="11">
        <v>10</v>
      </c>
      <c r="G10" s="131"/>
      <c r="H10" s="134"/>
      <c r="I10" s="5" t="s">
        <v>2</v>
      </c>
      <c r="J10" s="11">
        <v>10</v>
      </c>
      <c r="L10" s="131"/>
      <c r="M10" s="134"/>
      <c r="N10" s="5" t="s">
        <v>2</v>
      </c>
      <c r="O10" s="11">
        <v>19</v>
      </c>
      <c r="Q10" s="131"/>
      <c r="R10" s="134"/>
      <c r="S10" s="5" t="s">
        <v>2</v>
      </c>
      <c r="T10" s="11">
        <v>9</v>
      </c>
    </row>
    <row r="11" spans="2:20" ht="27" customHeight="1" x14ac:dyDescent="0.15">
      <c r="B11" s="135" t="s">
        <v>5</v>
      </c>
      <c r="C11" s="136">
        <f>SUM(E11:E12)</f>
        <v>13</v>
      </c>
      <c r="D11" s="6" t="s">
        <v>4</v>
      </c>
      <c r="E11" s="15">
        <v>5</v>
      </c>
      <c r="G11" s="135" t="s">
        <v>5</v>
      </c>
      <c r="H11" s="136">
        <f>SUM(J11:J12)</f>
        <v>7</v>
      </c>
      <c r="I11" s="6" t="s">
        <v>4</v>
      </c>
      <c r="J11" s="15">
        <v>0</v>
      </c>
      <c r="L11" s="135" t="s">
        <v>5</v>
      </c>
      <c r="M11" s="136">
        <f>SUM(O11:O12)</f>
        <v>34</v>
      </c>
      <c r="N11" s="6" t="s">
        <v>4</v>
      </c>
      <c r="O11" s="15">
        <f>13+1</f>
        <v>14</v>
      </c>
      <c r="Q11" s="135" t="s">
        <v>5</v>
      </c>
      <c r="R11" s="136">
        <f>SUM(T11:T12)</f>
        <v>10</v>
      </c>
      <c r="S11" s="6" t="s">
        <v>4</v>
      </c>
      <c r="T11" s="15">
        <v>8</v>
      </c>
    </row>
    <row r="12" spans="2:20" ht="27" customHeight="1" thickBot="1" x14ac:dyDescent="0.2">
      <c r="B12" s="131"/>
      <c r="C12" s="134"/>
      <c r="D12" s="5" t="s">
        <v>19</v>
      </c>
      <c r="E12" s="11">
        <v>8</v>
      </c>
      <c r="G12" s="131"/>
      <c r="H12" s="134"/>
      <c r="I12" s="5" t="s">
        <v>19</v>
      </c>
      <c r="J12" s="11">
        <v>7</v>
      </c>
      <c r="L12" s="131"/>
      <c r="M12" s="134"/>
      <c r="N12" s="5" t="s">
        <v>19</v>
      </c>
      <c r="O12" s="12">
        <v>20</v>
      </c>
      <c r="Q12" s="131"/>
      <c r="R12" s="134"/>
      <c r="S12" s="5" t="s">
        <v>19</v>
      </c>
      <c r="T12" s="12">
        <v>2</v>
      </c>
    </row>
    <row r="13" spans="2:20" ht="27" customHeight="1" x14ac:dyDescent="0.15">
      <c r="B13" s="135" t="s">
        <v>6</v>
      </c>
      <c r="C13" s="136">
        <f>SUM(E13:E18)</f>
        <v>27</v>
      </c>
      <c r="D13" s="6" t="s">
        <v>18</v>
      </c>
      <c r="E13" s="15">
        <v>6</v>
      </c>
      <c r="G13" s="135" t="s">
        <v>6</v>
      </c>
      <c r="H13" s="136">
        <f>SUM(J13:J18)</f>
        <v>10</v>
      </c>
      <c r="I13" s="6" t="s">
        <v>18</v>
      </c>
      <c r="J13" s="10">
        <v>3</v>
      </c>
      <c r="L13" s="135" t="s">
        <v>6</v>
      </c>
      <c r="M13" s="136">
        <f>SUM(O13:O18)</f>
        <v>45</v>
      </c>
      <c r="N13" s="6" t="s">
        <v>18</v>
      </c>
      <c r="O13" s="15">
        <v>10</v>
      </c>
      <c r="Q13" s="135" t="s">
        <v>6</v>
      </c>
      <c r="R13" s="136">
        <f>SUM(T13:T18)</f>
        <v>15</v>
      </c>
      <c r="S13" s="6" t="s">
        <v>18</v>
      </c>
      <c r="T13" s="15">
        <v>1</v>
      </c>
    </row>
    <row r="14" spans="2:20" ht="27" customHeight="1" x14ac:dyDescent="0.15">
      <c r="B14" s="130"/>
      <c r="C14" s="133"/>
      <c r="D14" s="14" t="s">
        <v>17</v>
      </c>
      <c r="E14" s="10">
        <v>7</v>
      </c>
      <c r="G14" s="130"/>
      <c r="H14" s="133"/>
      <c r="I14" s="14" t="s">
        <v>17</v>
      </c>
      <c r="J14" s="10">
        <v>3</v>
      </c>
      <c r="L14" s="130"/>
      <c r="M14" s="133"/>
      <c r="N14" s="14" t="s">
        <v>17</v>
      </c>
      <c r="O14" s="10">
        <v>10</v>
      </c>
      <c r="Q14" s="130"/>
      <c r="R14" s="133"/>
      <c r="S14" s="14" t="s">
        <v>17</v>
      </c>
      <c r="T14" s="10">
        <v>6</v>
      </c>
    </row>
    <row r="15" spans="2:20" ht="27" customHeight="1" x14ac:dyDescent="0.15">
      <c r="B15" s="130"/>
      <c r="C15" s="133"/>
      <c r="D15" s="14" t="s">
        <v>16</v>
      </c>
      <c r="E15" s="10">
        <v>6</v>
      </c>
      <c r="G15" s="130"/>
      <c r="H15" s="133"/>
      <c r="I15" s="14" t="s">
        <v>16</v>
      </c>
      <c r="J15" s="9">
        <v>3</v>
      </c>
      <c r="L15" s="130"/>
      <c r="M15" s="133"/>
      <c r="N15" s="14" t="s">
        <v>16</v>
      </c>
      <c r="O15" s="9">
        <v>8</v>
      </c>
      <c r="Q15" s="130"/>
      <c r="R15" s="133"/>
      <c r="S15" s="14" t="s">
        <v>16</v>
      </c>
      <c r="T15" s="9">
        <v>1</v>
      </c>
    </row>
    <row r="16" spans="2:20" ht="27" customHeight="1" x14ac:dyDescent="0.15">
      <c r="B16" s="130"/>
      <c r="C16" s="133"/>
      <c r="D16" s="3" t="s">
        <v>15</v>
      </c>
      <c r="E16" s="9">
        <v>1</v>
      </c>
      <c r="G16" s="130"/>
      <c r="H16" s="133"/>
      <c r="I16" s="3" t="s">
        <v>15</v>
      </c>
      <c r="J16" s="9">
        <v>1</v>
      </c>
      <c r="L16" s="130"/>
      <c r="M16" s="133"/>
      <c r="N16" s="3" t="s">
        <v>15</v>
      </c>
      <c r="O16" s="9">
        <v>9</v>
      </c>
      <c r="Q16" s="130"/>
      <c r="R16" s="133"/>
      <c r="S16" s="3" t="s">
        <v>15</v>
      </c>
      <c r="T16" s="9">
        <v>1</v>
      </c>
    </row>
    <row r="17" spans="2:20" ht="27" customHeight="1" x14ac:dyDescent="0.15">
      <c r="B17" s="130"/>
      <c r="C17" s="133"/>
      <c r="D17" s="3" t="s">
        <v>14</v>
      </c>
      <c r="E17" s="9">
        <v>5</v>
      </c>
      <c r="G17" s="130"/>
      <c r="H17" s="133"/>
      <c r="I17" s="3" t="s">
        <v>14</v>
      </c>
      <c r="J17" s="9"/>
      <c r="L17" s="130"/>
      <c r="M17" s="133"/>
      <c r="N17" s="3" t="s">
        <v>14</v>
      </c>
      <c r="O17" s="9">
        <v>3</v>
      </c>
      <c r="Q17" s="130"/>
      <c r="R17" s="133"/>
      <c r="S17" s="3" t="s">
        <v>14</v>
      </c>
      <c r="T17" s="9">
        <v>3</v>
      </c>
    </row>
    <row r="18" spans="2:20" ht="27" customHeight="1" thickBot="1" x14ac:dyDescent="0.2">
      <c r="B18" s="131"/>
      <c r="C18" s="134"/>
      <c r="D18" s="5" t="s">
        <v>13</v>
      </c>
      <c r="E18" s="11">
        <v>2</v>
      </c>
      <c r="G18" s="131"/>
      <c r="H18" s="134"/>
      <c r="I18" s="5" t="s">
        <v>13</v>
      </c>
      <c r="J18" s="11"/>
      <c r="L18" s="131"/>
      <c r="M18" s="134"/>
      <c r="N18" s="5" t="s">
        <v>13</v>
      </c>
      <c r="O18" s="11">
        <v>5</v>
      </c>
      <c r="Q18" s="131"/>
      <c r="R18" s="134"/>
      <c r="S18" s="5" t="s">
        <v>13</v>
      </c>
      <c r="T18" s="11">
        <v>3</v>
      </c>
    </row>
    <row r="19" spans="2:20" ht="27" customHeight="1" thickBot="1" x14ac:dyDescent="0.2">
      <c r="B19" s="137" t="s">
        <v>20</v>
      </c>
      <c r="C19" s="138"/>
      <c r="D19" s="13" t="s">
        <v>12</v>
      </c>
      <c r="E19" s="12">
        <v>0</v>
      </c>
      <c r="G19" s="137" t="s">
        <v>20</v>
      </c>
      <c r="H19" s="138"/>
      <c r="I19" s="13" t="s">
        <v>12</v>
      </c>
      <c r="J19" s="12"/>
      <c r="L19" s="137" t="s">
        <v>20</v>
      </c>
      <c r="M19" s="138"/>
      <c r="N19" s="13" t="s">
        <v>12</v>
      </c>
      <c r="O19" s="12">
        <v>3</v>
      </c>
      <c r="Q19" s="137" t="s">
        <v>20</v>
      </c>
      <c r="R19" s="138"/>
      <c r="S19" s="13" t="s">
        <v>12</v>
      </c>
      <c r="T19" s="12">
        <v>5</v>
      </c>
    </row>
    <row r="20" spans="2:20" ht="24" x14ac:dyDescent="0.15">
      <c r="D20" s="108"/>
      <c r="E20" s="109"/>
    </row>
  </sheetData>
  <mergeCells count="34">
    <mergeCell ref="B2:T2"/>
    <mergeCell ref="B3:J3"/>
    <mergeCell ref="B6:D6"/>
    <mergeCell ref="G6:I6"/>
    <mergeCell ref="L6:N6"/>
    <mergeCell ref="Q6:S6"/>
    <mergeCell ref="Q7:Q10"/>
    <mergeCell ref="R7:R10"/>
    <mergeCell ref="B11:B12"/>
    <mergeCell ref="C11:C12"/>
    <mergeCell ref="G11:G12"/>
    <mergeCell ref="H11:H12"/>
    <mergeCell ref="L11:L12"/>
    <mergeCell ref="M11:M12"/>
    <mergeCell ref="Q11:Q12"/>
    <mergeCell ref="R11:R12"/>
    <mergeCell ref="B7:B10"/>
    <mergeCell ref="C7:C10"/>
    <mergeCell ref="G7:G10"/>
    <mergeCell ref="H7:H10"/>
    <mergeCell ref="L7:L10"/>
    <mergeCell ref="M7:M10"/>
    <mergeCell ref="Q13:Q18"/>
    <mergeCell ref="R13:R18"/>
    <mergeCell ref="B19:C19"/>
    <mergeCell ref="G19:H19"/>
    <mergeCell ref="L19:M19"/>
    <mergeCell ref="Q19:R19"/>
    <mergeCell ref="B13:B18"/>
    <mergeCell ref="C13:C18"/>
    <mergeCell ref="G13:G18"/>
    <mergeCell ref="H13:H18"/>
    <mergeCell ref="L13:L18"/>
    <mergeCell ref="M13:M18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1F85-2476-426F-8034-4E33259CC39A}">
  <dimension ref="B2:T20"/>
  <sheetViews>
    <sheetView zoomScale="60" zoomScaleNormal="60" workbookViewId="0">
      <selection activeCell="T20" sqref="T20"/>
    </sheetView>
  </sheetViews>
  <sheetFormatPr defaultRowHeight="14.25" x14ac:dyDescent="0.15"/>
  <cols>
    <col min="1" max="1" width="1.875" style="1" customWidth="1"/>
    <col min="2" max="2" width="21" style="1" customWidth="1"/>
    <col min="3" max="4" width="13.375" style="1" customWidth="1"/>
    <col min="5" max="5" width="11.75" style="1" customWidth="1"/>
    <col min="6" max="6" width="2.5" style="1" customWidth="1"/>
    <col min="7" max="7" width="21" style="1" customWidth="1"/>
    <col min="8" max="9" width="13.375" style="1" customWidth="1"/>
    <col min="10" max="10" width="11.75" style="1" customWidth="1"/>
    <col min="11" max="11" width="2.5" style="1" customWidth="1"/>
    <col min="12" max="12" width="21" style="1" customWidth="1"/>
    <col min="13" max="14" width="13.375" style="1" customWidth="1"/>
    <col min="15" max="15" width="11.75" style="1" customWidth="1"/>
    <col min="16" max="16" width="2.5" style="1" customWidth="1"/>
    <col min="17" max="17" width="21" style="1" customWidth="1"/>
    <col min="18" max="19" width="13.375" style="1" customWidth="1"/>
    <col min="20" max="20" width="11.75" style="1" customWidth="1"/>
    <col min="21" max="16384" width="9" style="1"/>
  </cols>
  <sheetData>
    <row r="2" spans="2:20" ht="55.5" x14ac:dyDescent="0.15">
      <c r="B2" s="124" t="s">
        <v>73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2" x14ac:dyDescent="0.15">
      <c r="B3" s="125">
        <v>43190</v>
      </c>
      <c r="C3" s="125"/>
      <c r="D3" s="125"/>
      <c r="E3" s="125"/>
      <c r="F3" s="125"/>
      <c r="G3" s="125"/>
      <c r="H3" s="125"/>
      <c r="I3" s="125"/>
      <c r="J3" s="125"/>
      <c r="L3" s="8"/>
      <c r="M3" s="8"/>
      <c r="Q3" s="8"/>
      <c r="R3" s="8"/>
    </row>
    <row r="4" spans="2:20" ht="15.75" customHeight="1" x14ac:dyDescent="0.15">
      <c r="B4" s="1" t="s">
        <v>60</v>
      </c>
      <c r="C4" s="2"/>
      <c r="G4" s="2"/>
      <c r="H4" s="2"/>
      <c r="L4" s="2"/>
      <c r="M4" s="2"/>
      <c r="Q4" s="2"/>
      <c r="R4" s="2"/>
    </row>
    <row r="5" spans="2:20" ht="46.5" customHeight="1" thickBot="1" x14ac:dyDescent="0.2">
      <c r="B5" s="16" t="s">
        <v>0</v>
      </c>
      <c r="C5" s="2"/>
      <c r="G5" s="16" t="s">
        <v>8</v>
      </c>
      <c r="H5" s="2"/>
      <c r="L5" s="16" t="s">
        <v>11</v>
      </c>
      <c r="M5" s="2"/>
      <c r="Q5" s="16" t="s">
        <v>9</v>
      </c>
      <c r="R5" s="2"/>
    </row>
    <row r="6" spans="2:20" ht="24" customHeight="1" thickBot="1" x14ac:dyDescent="0.2">
      <c r="B6" s="126"/>
      <c r="C6" s="127"/>
      <c r="D6" s="128"/>
      <c r="E6" s="7" t="s">
        <v>7</v>
      </c>
      <c r="G6" s="126"/>
      <c r="H6" s="127"/>
      <c r="I6" s="128"/>
      <c r="J6" s="7" t="s">
        <v>7</v>
      </c>
      <c r="L6" s="126"/>
      <c r="M6" s="127"/>
      <c r="N6" s="128"/>
      <c r="O6" s="7" t="s">
        <v>7</v>
      </c>
      <c r="Q6" s="126"/>
      <c r="R6" s="127"/>
      <c r="S6" s="128"/>
      <c r="T6" s="7" t="s">
        <v>7</v>
      </c>
    </row>
    <row r="7" spans="2:20" ht="24" customHeight="1" thickTop="1" x14ac:dyDescent="0.15">
      <c r="B7" s="129" t="s">
        <v>1</v>
      </c>
      <c r="C7" s="132">
        <f>SUM(E7:E10)</f>
        <v>148</v>
      </c>
      <c r="D7" s="4" t="s">
        <v>13</v>
      </c>
      <c r="E7" s="17">
        <f>91+8</f>
        <v>99</v>
      </c>
      <c r="G7" s="129" t="s">
        <v>1</v>
      </c>
      <c r="H7" s="132">
        <f>SUM(J7:J10)</f>
        <v>69</v>
      </c>
      <c r="I7" s="4" t="s">
        <v>13</v>
      </c>
      <c r="J7" s="10">
        <f>36+10</f>
        <v>46</v>
      </c>
      <c r="L7" s="129" t="s">
        <v>1</v>
      </c>
      <c r="M7" s="132">
        <f>SUM(O7:O10)</f>
        <v>212</v>
      </c>
      <c r="N7" s="4" t="s">
        <v>13</v>
      </c>
      <c r="O7" s="10">
        <f>75+36+9</f>
        <v>120</v>
      </c>
      <c r="Q7" s="129" t="s">
        <v>1</v>
      </c>
      <c r="R7" s="132">
        <f>SUM(T7:T10)</f>
        <v>55</v>
      </c>
      <c r="S7" s="4" t="s">
        <v>13</v>
      </c>
      <c r="T7" s="10">
        <f>18+3+2+3</f>
        <v>26</v>
      </c>
    </row>
    <row r="8" spans="2:20" ht="27" customHeight="1" x14ac:dyDescent="0.15">
      <c r="B8" s="130"/>
      <c r="C8" s="133"/>
      <c r="D8" s="14" t="s">
        <v>12</v>
      </c>
      <c r="E8" s="10">
        <v>32</v>
      </c>
      <c r="G8" s="130"/>
      <c r="H8" s="133"/>
      <c r="I8" s="14" t="s">
        <v>12</v>
      </c>
      <c r="J8" s="10">
        <f>10+1+3</f>
        <v>14</v>
      </c>
      <c r="L8" s="130"/>
      <c r="M8" s="133"/>
      <c r="N8" s="14" t="s">
        <v>12</v>
      </c>
      <c r="O8" s="10">
        <f>45+5</f>
        <v>50</v>
      </c>
      <c r="Q8" s="130"/>
      <c r="R8" s="133"/>
      <c r="S8" s="14" t="s">
        <v>12</v>
      </c>
      <c r="T8" s="10">
        <f>10+1</f>
        <v>11</v>
      </c>
    </row>
    <row r="9" spans="2:20" ht="27" customHeight="1" x14ac:dyDescent="0.15">
      <c r="B9" s="130"/>
      <c r="C9" s="133"/>
      <c r="D9" s="14" t="s">
        <v>10</v>
      </c>
      <c r="E9" s="10">
        <f>9+1</f>
        <v>10</v>
      </c>
      <c r="G9" s="130"/>
      <c r="H9" s="133"/>
      <c r="I9" s="14" t="s">
        <v>10</v>
      </c>
      <c r="J9" s="9">
        <f>4+1</f>
        <v>5</v>
      </c>
      <c r="L9" s="130"/>
      <c r="M9" s="133"/>
      <c r="N9" s="14" t="s">
        <v>10</v>
      </c>
      <c r="O9" s="9">
        <v>26</v>
      </c>
      <c r="Q9" s="130"/>
      <c r="R9" s="133"/>
      <c r="S9" s="14" t="s">
        <v>10</v>
      </c>
      <c r="T9" s="9">
        <v>8</v>
      </c>
    </row>
    <row r="10" spans="2:20" ht="27" customHeight="1" thickBot="1" x14ac:dyDescent="0.2">
      <c r="B10" s="131"/>
      <c r="C10" s="134"/>
      <c r="D10" s="5" t="s">
        <v>3</v>
      </c>
      <c r="E10" s="11">
        <v>7</v>
      </c>
      <c r="G10" s="131"/>
      <c r="H10" s="134"/>
      <c r="I10" s="5" t="s">
        <v>3</v>
      </c>
      <c r="J10" s="11">
        <v>4</v>
      </c>
      <c r="L10" s="131"/>
      <c r="M10" s="134"/>
      <c r="N10" s="5" t="s">
        <v>3</v>
      </c>
      <c r="O10" s="11">
        <v>16</v>
      </c>
      <c r="Q10" s="131"/>
      <c r="R10" s="134"/>
      <c r="S10" s="5" t="s">
        <v>3</v>
      </c>
      <c r="T10" s="11">
        <v>10</v>
      </c>
    </row>
    <row r="11" spans="2:20" ht="27" customHeight="1" x14ac:dyDescent="0.15">
      <c r="B11" s="135" t="s">
        <v>5</v>
      </c>
      <c r="C11" s="136">
        <f>SUM(E11:E12)</f>
        <v>13</v>
      </c>
      <c r="D11" s="6" t="s">
        <v>2</v>
      </c>
      <c r="E11" s="15">
        <v>8</v>
      </c>
      <c r="G11" s="135" t="s">
        <v>5</v>
      </c>
      <c r="H11" s="136">
        <f>SUM(J11:J12)</f>
        <v>6</v>
      </c>
      <c r="I11" s="6" t="s">
        <v>2</v>
      </c>
      <c r="J11" s="15">
        <f>4+2</f>
        <v>6</v>
      </c>
      <c r="L11" s="135" t="s">
        <v>5</v>
      </c>
      <c r="M11" s="136">
        <f>SUM(O11:O12)</f>
        <v>19</v>
      </c>
      <c r="N11" s="6" t="s">
        <v>2</v>
      </c>
      <c r="O11" s="15">
        <v>11</v>
      </c>
      <c r="Q11" s="135" t="s">
        <v>5</v>
      </c>
      <c r="R11" s="136">
        <f>SUM(T11:T12)</f>
        <v>12</v>
      </c>
      <c r="S11" s="6" t="s">
        <v>2</v>
      </c>
      <c r="T11" s="15">
        <v>7</v>
      </c>
    </row>
    <row r="12" spans="2:20" ht="27" customHeight="1" thickBot="1" x14ac:dyDescent="0.2">
      <c r="B12" s="131"/>
      <c r="C12" s="134"/>
      <c r="D12" s="5" t="s">
        <v>4</v>
      </c>
      <c r="E12" s="11">
        <v>5</v>
      </c>
      <c r="G12" s="131"/>
      <c r="H12" s="134"/>
      <c r="I12" s="5" t="s">
        <v>4</v>
      </c>
      <c r="J12" s="11">
        <v>0</v>
      </c>
      <c r="L12" s="131"/>
      <c r="M12" s="134"/>
      <c r="N12" s="5" t="s">
        <v>4</v>
      </c>
      <c r="O12" s="12">
        <v>8</v>
      </c>
      <c r="Q12" s="131"/>
      <c r="R12" s="134"/>
      <c r="S12" s="5" t="s">
        <v>4</v>
      </c>
      <c r="T12" s="12">
        <v>5</v>
      </c>
    </row>
    <row r="13" spans="2:20" ht="27" customHeight="1" x14ac:dyDescent="0.15">
      <c r="B13" s="135" t="s">
        <v>6</v>
      </c>
      <c r="C13" s="136">
        <f>SUM(E13:E18)</f>
        <v>27</v>
      </c>
      <c r="D13" s="6" t="s">
        <v>19</v>
      </c>
      <c r="E13" s="15">
        <v>6</v>
      </c>
      <c r="G13" s="135" t="s">
        <v>6</v>
      </c>
      <c r="H13" s="136">
        <f>SUM(J13:J18)</f>
        <v>15</v>
      </c>
      <c r="I13" s="6" t="s">
        <v>19</v>
      </c>
      <c r="J13" s="10">
        <f>5+1</f>
        <v>6</v>
      </c>
      <c r="L13" s="135" t="s">
        <v>6</v>
      </c>
      <c r="M13" s="136">
        <f>SUM(O13:O18)</f>
        <v>49</v>
      </c>
      <c r="N13" s="6" t="s">
        <v>19</v>
      </c>
      <c r="O13" s="15">
        <v>13</v>
      </c>
      <c r="Q13" s="135" t="s">
        <v>6</v>
      </c>
      <c r="R13" s="136">
        <f>SUM(T13:T18)</f>
        <v>10</v>
      </c>
      <c r="S13" s="6" t="s">
        <v>19</v>
      </c>
      <c r="T13" s="15">
        <v>0</v>
      </c>
    </row>
    <row r="14" spans="2:20" ht="27" customHeight="1" x14ac:dyDescent="0.15">
      <c r="B14" s="130"/>
      <c r="C14" s="133"/>
      <c r="D14" s="14" t="s">
        <v>18</v>
      </c>
      <c r="E14" s="10">
        <v>4</v>
      </c>
      <c r="G14" s="130"/>
      <c r="H14" s="133"/>
      <c r="I14" s="14" t="s">
        <v>18</v>
      </c>
      <c r="J14" s="10">
        <v>2</v>
      </c>
      <c r="L14" s="130"/>
      <c r="M14" s="133"/>
      <c r="N14" s="14" t="s">
        <v>18</v>
      </c>
      <c r="O14" s="10">
        <v>10</v>
      </c>
      <c r="Q14" s="130"/>
      <c r="R14" s="133"/>
      <c r="S14" s="14" t="s">
        <v>18</v>
      </c>
      <c r="T14" s="10">
        <v>0</v>
      </c>
    </row>
    <row r="15" spans="2:20" ht="27" customHeight="1" x14ac:dyDescent="0.15">
      <c r="B15" s="130"/>
      <c r="C15" s="133"/>
      <c r="D15" s="14" t="s">
        <v>17</v>
      </c>
      <c r="E15" s="10">
        <v>6</v>
      </c>
      <c r="G15" s="130"/>
      <c r="H15" s="133"/>
      <c r="I15" s="14" t="s">
        <v>17</v>
      </c>
      <c r="J15" s="9">
        <f>2+1</f>
        <v>3</v>
      </c>
      <c r="L15" s="130"/>
      <c r="M15" s="133"/>
      <c r="N15" s="14" t="s">
        <v>17</v>
      </c>
      <c r="O15" s="9">
        <v>9</v>
      </c>
      <c r="Q15" s="130"/>
      <c r="R15" s="133"/>
      <c r="S15" s="14" t="s">
        <v>17</v>
      </c>
      <c r="T15" s="9">
        <v>6</v>
      </c>
    </row>
    <row r="16" spans="2:20" ht="27" customHeight="1" x14ac:dyDescent="0.15">
      <c r="B16" s="130"/>
      <c r="C16" s="133"/>
      <c r="D16" s="3" t="s">
        <v>16</v>
      </c>
      <c r="E16" s="9">
        <v>5</v>
      </c>
      <c r="G16" s="130"/>
      <c r="H16" s="133"/>
      <c r="I16" s="3" t="s">
        <v>16</v>
      </c>
      <c r="J16" s="9">
        <v>3</v>
      </c>
      <c r="L16" s="130"/>
      <c r="M16" s="133"/>
      <c r="N16" s="3" t="s">
        <v>16</v>
      </c>
      <c r="O16" s="9">
        <v>6</v>
      </c>
      <c r="Q16" s="130"/>
      <c r="R16" s="133"/>
      <c r="S16" s="3" t="s">
        <v>16</v>
      </c>
      <c r="T16" s="9">
        <v>0</v>
      </c>
    </row>
    <row r="17" spans="2:20" ht="27" customHeight="1" x14ac:dyDescent="0.15">
      <c r="B17" s="130"/>
      <c r="C17" s="133"/>
      <c r="D17" s="3" t="s">
        <v>15</v>
      </c>
      <c r="E17" s="9">
        <v>1</v>
      </c>
      <c r="G17" s="130"/>
      <c r="H17" s="133"/>
      <c r="I17" s="3" t="s">
        <v>15</v>
      </c>
      <c r="J17" s="9">
        <v>1</v>
      </c>
      <c r="L17" s="130"/>
      <c r="M17" s="133"/>
      <c r="N17" s="3" t="s">
        <v>15</v>
      </c>
      <c r="O17" s="9">
        <v>8</v>
      </c>
      <c r="Q17" s="130"/>
      <c r="R17" s="133"/>
      <c r="S17" s="3" t="s">
        <v>15</v>
      </c>
      <c r="T17" s="9">
        <v>1</v>
      </c>
    </row>
    <row r="18" spans="2:20" ht="27" customHeight="1" thickBot="1" x14ac:dyDescent="0.2">
      <c r="B18" s="131"/>
      <c r="C18" s="134"/>
      <c r="D18" s="5" t="s">
        <v>14</v>
      </c>
      <c r="E18" s="11">
        <v>5</v>
      </c>
      <c r="G18" s="131"/>
      <c r="H18" s="134"/>
      <c r="I18" s="5" t="s">
        <v>14</v>
      </c>
      <c r="J18" s="11"/>
      <c r="L18" s="131"/>
      <c r="M18" s="134"/>
      <c r="N18" s="5" t="s">
        <v>14</v>
      </c>
      <c r="O18" s="11">
        <v>3</v>
      </c>
      <c r="Q18" s="131"/>
      <c r="R18" s="134"/>
      <c r="S18" s="5" t="s">
        <v>14</v>
      </c>
      <c r="T18" s="11">
        <v>3</v>
      </c>
    </row>
    <row r="19" spans="2:20" ht="27" customHeight="1" thickBot="1" x14ac:dyDescent="0.2">
      <c r="B19" s="137" t="s">
        <v>20</v>
      </c>
      <c r="C19" s="138"/>
      <c r="D19" s="13" t="s">
        <v>13</v>
      </c>
      <c r="E19" s="12">
        <v>2</v>
      </c>
      <c r="G19" s="137" t="s">
        <v>20</v>
      </c>
      <c r="H19" s="138"/>
      <c r="I19" s="13" t="s">
        <v>13</v>
      </c>
      <c r="J19" s="12"/>
      <c r="L19" s="137" t="s">
        <v>20</v>
      </c>
      <c r="M19" s="138"/>
      <c r="N19" s="13" t="s">
        <v>13</v>
      </c>
      <c r="O19" s="12">
        <v>5</v>
      </c>
      <c r="Q19" s="137" t="s">
        <v>20</v>
      </c>
      <c r="R19" s="138"/>
      <c r="S19" s="13" t="s">
        <v>13</v>
      </c>
      <c r="T19" s="12">
        <v>2</v>
      </c>
    </row>
    <row r="20" spans="2:20" ht="24" x14ac:dyDescent="0.15">
      <c r="D20" s="108"/>
      <c r="E20" s="109"/>
    </row>
  </sheetData>
  <mergeCells count="34">
    <mergeCell ref="Q13:Q18"/>
    <mergeCell ref="R13:R18"/>
    <mergeCell ref="B19:C19"/>
    <mergeCell ref="G19:H19"/>
    <mergeCell ref="L19:M19"/>
    <mergeCell ref="Q19:R19"/>
    <mergeCell ref="B13:B18"/>
    <mergeCell ref="C13:C18"/>
    <mergeCell ref="G13:G18"/>
    <mergeCell ref="H13:H18"/>
    <mergeCell ref="L13:L18"/>
    <mergeCell ref="M13:M18"/>
    <mergeCell ref="Q7:Q10"/>
    <mergeCell ref="R7:R10"/>
    <mergeCell ref="B11:B12"/>
    <mergeCell ref="C11:C12"/>
    <mergeCell ref="G11:G12"/>
    <mergeCell ref="H11:H12"/>
    <mergeCell ref="L11:L12"/>
    <mergeCell ref="M11:M12"/>
    <mergeCell ref="Q11:Q12"/>
    <mergeCell ref="R11:R12"/>
    <mergeCell ref="B7:B10"/>
    <mergeCell ref="C7:C10"/>
    <mergeCell ref="G7:G10"/>
    <mergeCell ref="H7:H10"/>
    <mergeCell ref="L7:L10"/>
    <mergeCell ref="M7:M10"/>
    <mergeCell ref="B2:T2"/>
    <mergeCell ref="B3:J3"/>
    <mergeCell ref="B6:D6"/>
    <mergeCell ref="G6:I6"/>
    <mergeCell ref="L6:N6"/>
    <mergeCell ref="Q6:S6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968C-E76C-418A-9D82-1A81D6C96CBA}">
  <dimension ref="B2:T20"/>
  <sheetViews>
    <sheetView zoomScale="60" zoomScaleNormal="60" workbookViewId="0">
      <selection activeCell="L30" sqref="L30"/>
    </sheetView>
  </sheetViews>
  <sheetFormatPr defaultRowHeight="14.25" x14ac:dyDescent="0.15"/>
  <cols>
    <col min="1" max="1" width="1.875" style="1" customWidth="1"/>
    <col min="2" max="2" width="21" style="1" customWidth="1"/>
    <col min="3" max="4" width="13.375" style="1" customWidth="1"/>
    <col min="5" max="5" width="11.75" style="1" customWidth="1"/>
    <col min="6" max="6" width="2.5" style="1" customWidth="1"/>
    <col min="7" max="7" width="21" style="1" customWidth="1"/>
    <col min="8" max="9" width="13.375" style="1" customWidth="1"/>
    <col min="10" max="10" width="11.75" style="1" customWidth="1"/>
    <col min="11" max="11" width="2.5" style="1" customWidth="1"/>
    <col min="12" max="12" width="21" style="1" customWidth="1"/>
    <col min="13" max="14" width="13.375" style="1" customWidth="1"/>
    <col min="15" max="15" width="11.75" style="1" customWidth="1"/>
    <col min="16" max="16" width="2.5" style="1" customWidth="1"/>
    <col min="17" max="17" width="21" style="1" customWidth="1"/>
    <col min="18" max="19" width="13.375" style="1" customWidth="1"/>
    <col min="20" max="20" width="11.75" style="1" customWidth="1"/>
    <col min="21" max="16384" width="9" style="1"/>
  </cols>
  <sheetData>
    <row r="2" spans="2:20" ht="55.5" x14ac:dyDescent="0.15">
      <c r="B2" s="124" t="s">
        <v>74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2" x14ac:dyDescent="0.15">
      <c r="B3" s="125">
        <v>43220</v>
      </c>
      <c r="C3" s="125"/>
      <c r="D3" s="125"/>
      <c r="E3" s="125"/>
      <c r="F3" s="125"/>
      <c r="G3" s="125"/>
      <c r="H3" s="125"/>
      <c r="I3" s="125"/>
      <c r="J3" s="125"/>
      <c r="L3" s="8"/>
      <c r="M3" s="8"/>
      <c r="Q3" s="8"/>
      <c r="R3" s="8"/>
    </row>
    <row r="4" spans="2:20" ht="15.75" customHeight="1" x14ac:dyDescent="0.15">
      <c r="B4" s="1" t="s">
        <v>60</v>
      </c>
      <c r="C4" s="2"/>
      <c r="G4" s="2"/>
      <c r="H4" s="2"/>
      <c r="L4" s="2"/>
      <c r="M4" s="2"/>
      <c r="Q4" s="2"/>
      <c r="R4" s="2"/>
    </row>
    <row r="5" spans="2:20" ht="46.5" customHeight="1" thickBot="1" x14ac:dyDescent="0.2">
      <c r="B5" s="16" t="s">
        <v>0</v>
      </c>
      <c r="C5" s="2"/>
      <c r="G5" s="16" t="s">
        <v>8</v>
      </c>
      <c r="H5" s="2"/>
      <c r="L5" s="16" t="s">
        <v>11</v>
      </c>
      <c r="M5" s="2"/>
      <c r="Q5" s="16" t="s">
        <v>9</v>
      </c>
      <c r="R5" s="2"/>
    </row>
    <row r="6" spans="2:20" ht="24" customHeight="1" thickBot="1" x14ac:dyDescent="0.2">
      <c r="B6" s="126"/>
      <c r="C6" s="127"/>
      <c r="D6" s="128"/>
      <c r="E6" s="7" t="s">
        <v>7</v>
      </c>
      <c r="G6" s="126"/>
      <c r="H6" s="127"/>
      <c r="I6" s="128"/>
      <c r="J6" s="7" t="s">
        <v>7</v>
      </c>
      <c r="L6" s="126"/>
      <c r="M6" s="127"/>
      <c r="N6" s="128"/>
      <c r="O6" s="7" t="s">
        <v>7</v>
      </c>
      <c r="Q6" s="126"/>
      <c r="R6" s="127"/>
      <c r="S6" s="128"/>
      <c r="T6" s="7" t="s">
        <v>7</v>
      </c>
    </row>
    <row r="7" spans="2:20" ht="24" customHeight="1" thickTop="1" x14ac:dyDescent="0.15">
      <c r="B7" s="129" t="s">
        <v>1</v>
      </c>
      <c r="C7" s="132">
        <f>SUM(E7:E10)</f>
        <v>153</v>
      </c>
      <c r="D7" s="4" t="s">
        <v>14</v>
      </c>
      <c r="E7" s="17">
        <f>53+19+12</f>
        <v>84</v>
      </c>
      <c r="G7" s="129" t="s">
        <v>1</v>
      </c>
      <c r="H7" s="132">
        <f>SUM(J7:J10)</f>
        <v>76</v>
      </c>
      <c r="I7" s="4" t="s">
        <v>14</v>
      </c>
      <c r="J7" s="10">
        <f>22+15+5</f>
        <v>42</v>
      </c>
      <c r="L7" s="129" t="s">
        <v>1</v>
      </c>
      <c r="M7" s="132">
        <f>SUM(O7:O10)</f>
        <v>211</v>
      </c>
      <c r="N7" s="4" t="s">
        <v>14</v>
      </c>
      <c r="O7" s="10">
        <f>49+39</f>
        <v>88</v>
      </c>
      <c r="Q7" s="129" t="s">
        <v>1</v>
      </c>
      <c r="R7" s="132">
        <f>SUM(T7:T10)</f>
        <v>57</v>
      </c>
      <c r="S7" s="4" t="s">
        <v>14</v>
      </c>
      <c r="T7" s="10">
        <f>2+20+5+1</f>
        <v>28</v>
      </c>
    </row>
    <row r="8" spans="2:20" ht="27" customHeight="1" x14ac:dyDescent="0.15">
      <c r="B8" s="130"/>
      <c r="C8" s="133"/>
      <c r="D8" s="14" t="s">
        <v>13</v>
      </c>
      <c r="E8" s="10">
        <v>50</v>
      </c>
      <c r="G8" s="130"/>
      <c r="H8" s="133"/>
      <c r="I8" s="14" t="s">
        <v>13</v>
      </c>
      <c r="J8" s="10">
        <f>20+4</f>
        <v>24</v>
      </c>
      <c r="L8" s="130"/>
      <c r="M8" s="133"/>
      <c r="N8" s="14" t="s">
        <v>13</v>
      </c>
      <c r="O8" s="10">
        <f>69+9</f>
        <v>78</v>
      </c>
      <c r="Q8" s="130"/>
      <c r="R8" s="133"/>
      <c r="S8" s="14" t="s">
        <v>13</v>
      </c>
      <c r="T8" s="10">
        <f>16+1</f>
        <v>17</v>
      </c>
    </row>
    <row r="9" spans="2:20" ht="27" customHeight="1" x14ac:dyDescent="0.15">
      <c r="B9" s="130"/>
      <c r="C9" s="133"/>
      <c r="D9" s="14" t="s">
        <v>12</v>
      </c>
      <c r="E9" s="10">
        <v>14</v>
      </c>
      <c r="G9" s="130"/>
      <c r="H9" s="133"/>
      <c r="I9" s="14" t="s">
        <v>12</v>
      </c>
      <c r="J9" s="9">
        <v>6</v>
      </c>
      <c r="L9" s="130"/>
      <c r="M9" s="133"/>
      <c r="N9" s="14" t="s">
        <v>12</v>
      </c>
      <c r="O9" s="9">
        <f>25+4</f>
        <v>29</v>
      </c>
      <c r="Q9" s="130"/>
      <c r="R9" s="133"/>
      <c r="S9" s="14" t="s">
        <v>12</v>
      </c>
      <c r="T9" s="9">
        <f>5+1</f>
        <v>6</v>
      </c>
    </row>
    <row r="10" spans="2:20" ht="27" customHeight="1" thickBot="1" x14ac:dyDescent="0.2">
      <c r="B10" s="131"/>
      <c r="C10" s="134"/>
      <c r="D10" s="5" t="s">
        <v>10</v>
      </c>
      <c r="E10" s="11">
        <v>5</v>
      </c>
      <c r="G10" s="131"/>
      <c r="H10" s="134"/>
      <c r="I10" s="5" t="s">
        <v>10</v>
      </c>
      <c r="J10" s="11">
        <v>4</v>
      </c>
      <c r="L10" s="131"/>
      <c r="M10" s="134"/>
      <c r="N10" s="5" t="s">
        <v>10</v>
      </c>
      <c r="O10" s="11">
        <v>16</v>
      </c>
      <c r="Q10" s="131"/>
      <c r="R10" s="134"/>
      <c r="S10" s="5" t="s">
        <v>10</v>
      </c>
      <c r="T10" s="11">
        <v>6</v>
      </c>
    </row>
    <row r="11" spans="2:20" ht="27" customHeight="1" x14ac:dyDescent="0.15">
      <c r="B11" s="135" t="s">
        <v>5</v>
      </c>
      <c r="C11" s="136">
        <f>SUM(E11:E12)</f>
        <v>13</v>
      </c>
      <c r="D11" s="6" t="s">
        <v>3</v>
      </c>
      <c r="E11" s="15">
        <v>5</v>
      </c>
      <c r="G11" s="135" t="s">
        <v>5</v>
      </c>
      <c r="H11" s="136">
        <f>SUM(J11:J12)</f>
        <v>9</v>
      </c>
      <c r="I11" s="6" t="s">
        <v>3</v>
      </c>
      <c r="J11" s="15">
        <v>3</v>
      </c>
      <c r="L11" s="135" t="s">
        <v>5</v>
      </c>
      <c r="M11" s="136">
        <f>SUM(O11:O12)</f>
        <v>20</v>
      </c>
      <c r="N11" s="6" t="s">
        <v>3</v>
      </c>
      <c r="O11" s="15">
        <f>10+1</f>
        <v>11</v>
      </c>
      <c r="Q11" s="135" t="s">
        <v>5</v>
      </c>
      <c r="R11" s="136">
        <f>SUM(T11:T12)</f>
        <v>14</v>
      </c>
      <c r="S11" s="6" t="s">
        <v>3</v>
      </c>
      <c r="T11" s="15">
        <v>8</v>
      </c>
    </row>
    <row r="12" spans="2:20" ht="27" customHeight="1" thickBot="1" x14ac:dyDescent="0.2">
      <c r="B12" s="131"/>
      <c r="C12" s="134"/>
      <c r="D12" s="5" t="s">
        <v>2</v>
      </c>
      <c r="E12" s="11">
        <v>8</v>
      </c>
      <c r="G12" s="131"/>
      <c r="H12" s="134"/>
      <c r="I12" s="5" t="s">
        <v>2</v>
      </c>
      <c r="J12" s="11">
        <f>5+1</f>
        <v>6</v>
      </c>
      <c r="L12" s="131"/>
      <c r="M12" s="134"/>
      <c r="N12" s="5" t="s">
        <v>2</v>
      </c>
      <c r="O12" s="12">
        <v>9</v>
      </c>
      <c r="Q12" s="131"/>
      <c r="R12" s="134"/>
      <c r="S12" s="5" t="s">
        <v>2</v>
      </c>
      <c r="T12" s="12">
        <v>6</v>
      </c>
    </row>
    <row r="13" spans="2:20" ht="27" customHeight="1" x14ac:dyDescent="0.15">
      <c r="B13" s="135" t="s">
        <v>6</v>
      </c>
      <c r="C13" s="136">
        <f>SUM(E13:E18)</f>
        <v>24</v>
      </c>
      <c r="D13" s="6" t="s">
        <v>4</v>
      </c>
      <c r="E13" s="15">
        <v>5</v>
      </c>
      <c r="G13" s="135" t="s">
        <v>6</v>
      </c>
      <c r="H13" s="136">
        <f>SUM(J13:J18)</f>
        <v>13</v>
      </c>
      <c r="I13" s="6" t="s">
        <v>4</v>
      </c>
      <c r="J13" s="10">
        <v>0</v>
      </c>
      <c r="L13" s="135" t="s">
        <v>6</v>
      </c>
      <c r="M13" s="136">
        <f>SUM(O13:O18)</f>
        <v>48</v>
      </c>
      <c r="N13" s="6" t="s">
        <v>4</v>
      </c>
      <c r="O13" s="15">
        <v>5</v>
      </c>
      <c r="Q13" s="135" t="s">
        <v>6</v>
      </c>
      <c r="R13" s="136">
        <f>SUM(T13:T18)</f>
        <v>9</v>
      </c>
      <c r="S13" s="6" t="s">
        <v>4</v>
      </c>
      <c r="T13" s="15">
        <v>4</v>
      </c>
    </row>
    <row r="14" spans="2:20" ht="27" customHeight="1" x14ac:dyDescent="0.15">
      <c r="B14" s="130"/>
      <c r="C14" s="133"/>
      <c r="D14" s="14" t="s">
        <v>19</v>
      </c>
      <c r="E14" s="10">
        <v>4</v>
      </c>
      <c r="G14" s="130"/>
      <c r="H14" s="133"/>
      <c r="I14" s="14" t="s">
        <v>19</v>
      </c>
      <c r="J14" s="10">
        <v>5</v>
      </c>
      <c r="L14" s="130"/>
      <c r="M14" s="133"/>
      <c r="N14" s="14" t="s">
        <v>19</v>
      </c>
      <c r="O14" s="10">
        <v>12</v>
      </c>
      <c r="Q14" s="130"/>
      <c r="R14" s="133"/>
      <c r="S14" s="14" t="s">
        <v>19</v>
      </c>
      <c r="T14" s="10">
        <v>0</v>
      </c>
    </row>
    <row r="15" spans="2:20" ht="27" customHeight="1" x14ac:dyDescent="0.15">
      <c r="B15" s="130"/>
      <c r="C15" s="133"/>
      <c r="D15" s="14" t="s">
        <v>18</v>
      </c>
      <c r="E15" s="10">
        <v>4</v>
      </c>
      <c r="G15" s="130"/>
      <c r="H15" s="133"/>
      <c r="I15" s="14" t="s">
        <v>18</v>
      </c>
      <c r="J15" s="9">
        <v>2</v>
      </c>
      <c r="L15" s="130"/>
      <c r="M15" s="133"/>
      <c r="N15" s="14" t="s">
        <v>18</v>
      </c>
      <c r="O15" s="9">
        <v>10</v>
      </c>
      <c r="Q15" s="130"/>
      <c r="R15" s="133"/>
      <c r="S15" s="14" t="s">
        <v>18</v>
      </c>
      <c r="T15" s="9">
        <v>0</v>
      </c>
    </row>
    <row r="16" spans="2:20" ht="27" customHeight="1" x14ac:dyDescent="0.15">
      <c r="B16" s="130"/>
      <c r="C16" s="133"/>
      <c r="D16" s="3" t="s">
        <v>17</v>
      </c>
      <c r="E16" s="9">
        <v>5</v>
      </c>
      <c r="G16" s="130"/>
      <c r="H16" s="133"/>
      <c r="I16" s="3" t="s">
        <v>17</v>
      </c>
      <c r="J16" s="9">
        <v>3</v>
      </c>
      <c r="L16" s="130"/>
      <c r="M16" s="133"/>
      <c r="N16" s="3" t="s">
        <v>17</v>
      </c>
      <c r="O16" s="9">
        <v>9</v>
      </c>
      <c r="Q16" s="130"/>
      <c r="R16" s="133"/>
      <c r="S16" s="3" t="s">
        <v>17</v>
      </c>
      <c r="T16" s="9">
        <v>4</v>
      </c>
    </row>
    <row r="17" spans="2:20" ht="27" customHeight="1" x14ac:dyDescent="0.15">
      <c r="B17" s="130"/>
      <c r="C17" s="133"/>
      <c r="D17" s="3" t="s">
        <v>16</v>
      </c>
      <c r="E17" s="9">
        <v>5</v>
      </c>
      <c r="G17" s="130"/>
      <c r="H17" s="133"/>
      <c r="I17" s="3" t="s">
        <v>16</v>
      </c>
      <c r="J17" s="9">
        <v>2</v>
      </c>
      <c r="L17" s="130"/>
      <c r="M17" s="133"/>
      <c r="N17" s="3" t="s">
        <v>16</v>
      </c>
      <c r="O17" s="9">
        <v>6</v>
      </c>
      <c r="Q17" s="130"/>
      <c r="R17" s="133"/>
      <c r="S17" s="3" t="s">
        <v>16</v>
      </c>
      <c r="T17" s="9">
        <v>0</v>
      </c>
    </row>
    <row r="18" spans="2:20" ht="27" customHeight="1" thickBot="1" x14ac:dyDescent="0.2">
      <c r="B18" s="131"/>
      <c r="C18" s="134"/>
      <c r="D18" s="5" t="s">
        <v>15</v>
      </c>
      <c r="E18" s="11">
        <v>1</v>
      </c>
      <c r="G18" s="131"/>
      <c r="H18" s="134"/>
      <c r="I18" s="5" t="s">
        <v>15</v>
      </c>
      <c r="J18" s="11">
        <v>1</v>
      </c>
      <c r="L18" s="131"/>
      <c r="M18" s="134"/>
      <c r="N18" s="5" t="s">
        <v>15</v>
      </c>
      <c r="O18" s="11">
        <v>6</v>
      </c>
      <c r="Q18" s="131"/>
      <c r="R18" s="134"/>
      <c r="S18" s="5" t="s">
        <v>15</v>
      </c>
      <c r="T18" s="11">
        <v>1</v>
      </c>
    </row>
    <row r="19" spans="2:20" ht="27" customHeight="1" thickBot="1" x14ac:dyDescent="0.2">
      <c r="B19" s="137" t="s">
        <v>20</v>
      </c>
      <c r="C19" s="138"/>
      <c r="D19" s="13" t="s">
        <v>14</v>
      </c>
      <c r="E19" s="12">
        <v>4</v>
      </c>
      <c r="G19" s="137" t="s">
        <v>20</v>
      </c>
      <c r="H19" s="138"/>
      <c r="I19" s="13" t="s">
        <v>14</v>
      </c>
      <c r="J19" s="12"/>
      <c r="L19" s="137" t="s">
        <v>20</v>
      </c>
      <c r="M19" s="138"/>
      <c r="N19" s="13" t="s">
        <v>14</v>
      </c>
      <c r="O19" s="12">
        <v>3</v>
      </c>
      <c r="Q19" s="137" t="s">
        <v>20</v>
      </c>
      <c r="R19" s="138"/>
      <c r="S19" s="13" t="s">
        <v>14</v>
      </c>
      <c r="T19" s="12">
        <v>1</v>
      </c>
    </row>
    <row r="20" spans="2:20" ht="24" x14ac:dyDescent="0.15">
      <c r="D20" s="108"/>
      <c r="E20" s="109"/>
    </row>
  </sheetData>
  <mergeCells count="34">
    <mergeCell ref="Q13:Q18"/>
    <mergeCell ref="R13:R18"/>
    <mergeCell ref="B19:C19"/>
    <mergeCell ref="G19:H19"/>
    <mergeCell ref="L19:M19"/>
    <mergeCell ref="Q19:R19"/>
    <mergeCell ref="B13:B18"/>
    <mergeCell ref="C13:C18"/>
    <mergeCell ref="G13:G18"/>
    <mergeCell ref="H13:H18"/>
    <mergeCell ref="L13:L18"/>
    <mergeCell ref="M13:M18"/>
    <mergeCell ref="Q7:Q10"/>
    <mergeCell ref="R7:R10"/>
    <mergeCell ref="B11:B12"/>
    <mergeCell ref="C11:C12"/>
    <mergeCell ref="G11:G12"/>
    <mergeCell ref="H11:H12"/>
    <mergeCell ref="L11:L12"/>
    <mergeCell ref="M11:M12"/>
    <mergeCell ref="Q11:Q12"/>
    <mergeCell ref="R11:R12"/>
    <mergeCell ref="B7:B10"/>
    <mergeCell ref="C7:C10"/>
    <mergeCell ref="G7:G10"/>
    <mergeCell ref="H7:H10"/>
    <mergeCell ref="L7:L10"/>
    <mergeCell ref="M7:M10"/>
    <mergeCell ref="B2:T2"/>
    <mergeCell ref="B3:J3"/>
    <mergeCell ref="B6:D6"/>
    <mergeCell ref="G6:I6"/>
    <mergeCell ref="L6:N6"/>
    <mergeCell ref="Q6:S6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2A2FE-170B-4DD1-AF04-B6B589FE0390}">
  <dimension ref="B2:T20"/>
  <sheetViews>
    <sheetView zoomScale="60" zoomScaleNormal="60" workbookViewId="0">
      <selection activeCell="O43" sqref="O43"/>
    </sheetView>
  </sheetViews>
  <sheetFormatPr defaultRowHeight="14.25" x14ac:dyDescent="0.15"/>
  <cols>
    <col min="1" max="1" width="1.875" style="1" customWidth="1"/>
    <col min="2" max="2" width="21" style="1" customWidth="1"/>
    <col min="3" max="4" width="13.375" style="1" customWidth="1"/>
    <col min="5" max="5" width="11.75" style="1" customWidth="1"/>
    <col min="6" max="6" width="2.5" style="1" customWidth="1"/>
    <col min="7" max="7" width="21" style="1" customWidth="1"/>
    <col min="8" max="9" width="13.375" style="1" customWidth="1"/>
    <col min="10" max="10" width="11.75" style="1" customWidth="1"/>
    <col min="11" max="11" width="2.5" style="1" customWidth="1"/>
    <col min="12" max="12" width="21" style="1" customWidth="1"/>
    <col min="13" max="14" width="13.375" style="1" customWidth="1"/>
    <col min="15" max="15" width="11.75" style="1" customWidth="1"/>
    <col min="16" max="16" width="2.5" style="1" customWidth="1"/>
    <col min="17" max="17" width="21" style="1" customWidth="1"/>
    <col min="18" max="19" width="13.375" style="1" customWidth="1"/>
    <col min="20" max="20" width="11.75" style="1" customWidth="1"/>
    <col min="21" max="16384" width="9" style="1"/>
  </cols>
  <sheetData>
    <row r="2" spans="2:20" ht="55.5" x14ac:dyDescent="0.15">
      <c r="B2" s="124" t="s">
        <v>76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2" x14ac:dyDescent="0.15">
      <c r="B3" s="125">
        <v>43251</v>
      </c>
      <c r="C3" s="125"/>
      <c r="D3" s="125"/>
      <c r="E3" s="125"/>
      <c r="F3" s="125"/>
      <c r="G3" s="125"/>
      <c r="H3" s="125"/>
      <c r="I3" s="125"/>
      <c r="J3" s="125"/>
      <c r="L3" s="8"/>
      <c r="M3" s="8"/>
      <c r="Q3" s="8"/>
      <c r="R3" s="8"/>
    </row>
    <row r="4" spans="2:20" ht="15.75" customHeight="1" x14ac:dyDescent="0.15">
      <c r="B4" s="1" t="s">
        <v>60</v>
      </c>
      <c r="C4" s="2"/>
      <c r="G4" s="2"/>
      <c r="H4" s="2"/>
      <c r="L4" s="2"/>
      <c r="M4" s="2"/>
      <c r="Q4" s="2"/>
      <c r="R4" s="2"/>
    </row>
    <row r="5" spans="2:20" ht="46.5" customHeight="1" thickBot="1" x14ac:dyDescent="0.2">
      <c r="B5" s="16" t="s">
        <v>0</v>
      </c>
      <c r="C5" s="2"/>
      <c r="G5" s="16" t="s">
        <v>8</v>
      </c>
      <c r="H5" s="2"/>
      <c r="L5" s="16" t="s">
        <v>11</v>
      </c>
      <c r="M5" s="2"/>
      <c r="Q5" s="16" t="s">
        <v>9</v>
      </c>
      <c r="R5" s="2"/>
    </row>
    <row r="6" spans="2:20" ht="24" customHeight="1" thickBot="1" x14ac:dyDescent="0.2">
      <c r="B6" s="126"/>
      <c r="C6" s="127"/>
      <c r="D6" s="128"/>
      <c r="E6" s="7" t="s">
        <v>7</v>
      </c>
      <c r="G6" s="126"/>
      <c r="H6" s="127"/>
      <c r="I6" s="128"/>
      <c r="J6" s="7" t="s">
        <v>7</v>
      </c>
      <c r="L6" s="126"/>
      <c r="M6" s="127"/>
      <c r="N6" s="128"/>
      <c r="O6" s="7" t="s">
        <v>7</v>
      </c>
      <c r="Q6" s="126"/>
      <c r="R6" s="127"/>
      <c r="S6" s="128"/>
      <c r="T6" s="7" t="s">
        <v>7</v>
      </c>
    </row>
    <row r="7" spans="2:20" ht="24" customHeight="1" thickTop="1" x14ac:dyDescent="0.15">
      <c r="B7" s="129" t="s">
        <v>1</v>
      </c>
      <c r="C7" s="132">
        <f>SUM(E7:E10)</f>
        <v>161</v>
      </c>
      <c r="D7" s="4" t="s">
        <v>15</v>
      </c>
      <c r="E7" s="17">
        <f>87+4</f>
        <v>91</v>
      </c>
      <c r="G7" s="129" t="s">
        <v>1</v>
      </c>
      <c r="H7" s="132">
        <f>SUM(J7:J10)</f>
        <v>68</v>
      </c>
      <c r="I7" s="4" t="s">
        <v>15</v>
      </c>
      <c r="J7" s="10">
        <f>9+14+2</f>
        <v>25</v>
      </c>
      <c r="L7" s="129" t="s">
        <v>1</v>
      </c>
      <c r="M7" s="132">
        <f>SUM(O7:O10)</f>
        <v>217</v>
      </c>
      <c r="N7" s="4" t="s">
        <v>15</v>
      </c>
      <c r="O7" s="10">
        <f>41+14+36</f>
        <v>91</v>
      </c>
      <c r="Q7" s="129" t="s">
        <v>1</v>
      </c>
      <c r="R7" s="132">
        <f>SUM(T7:T10)</f>
        <v>54</v>
      </c>
      <c r="S7" s="4" t="s">
        <v>15</v>
      </c>
      <c r="T7" s="10">
        <f>11+3+4</f>
        <v>18</v>
      </c>
    </row>
    <row r="8" spans="2:20" ht="27" customHeight="1" x14ac:dyDescent="0.15">
      <c r="B8" s="130"/>
      <c r="C8" s="133"/>
      <c r="D8" s="14" t="s">
        <v>14</v>
      </c>
      <c r="E8" s="10">
        <f>39+1</f>
        <v>40</v>
      </c>
      <c r="G8" s="130"/>
      <c r="H8" s="133"/>
      <c r="I8" s="14" t="s">
        <v>14</v>
      </c>
      <c r="J8" s="10">
        <v>21</v>
      </c>
      <c r="L8" s="130"/>
      <c r="M8" s="133"/>
      <c r="N8" s="14" t="s">
        <v>14</v>
      </c>
      <c r="O8" s="10">
        <f>53+3</f>
        <v>56</v>
      </c>
      <c r="Q8" s="130"/>
      <c r="R8" s="133"/>
      <c r="S8" s="14" t="s">
        <v>14</v>
      </c>
      <c r="T8" s="10">
        <f>17+1</f>
        <v>18</v>
      </c>
    </row>
    <row r="9" spans="2:20" ht="27" customHeight="1" x14ac:dyDescent="0.15">
      <c r="B9" s="130"/>
      <c r="C9" s="133"/>
      <c r="D9" s="14" t="s">
        <v>13</v>
      </c>
      <c r="E9" s="10">
        <f>17+3</f>
        <v>20</v>
      </c>
      <c r="G9" s="130"/>
      <c r="H9" s="133"/>
      <c r="I9" s="14" t="s">
        <v>13</v>
      </c>
      <c r="J9" s="9">
        <f>15+2</f>
        <v>17</v>
      </c>
      <c r="L9" s="130"/>
      <c r="M9" s="133"/>
      <c r="N9" s="14" t="s">
        <v>13</v>
      </c>
      <c r="O9" s="9">
        <f>48+1</f>
        <v>49</v>
      </c>
      <c r="Q9" s="130"/>
      <c r="R9" s="133"/>
      <c r="S9" s="14" t="s">
        <v>13</v>
      </c>
      <c r="T9" s="9">
        <f>13+1</f>
        <v>14</v>
      </c>
    </row>
    <row r="10" spans="2:20" ht="27" customHeight="1" thickBot="1" x14ac:dyDescent="0.2">
      <c r="B10" s="131"/>
      <c r="C10" s="134"/>
      <c r="D10" s="5" t="s">
        <v>12</v>
      </c>
      <c r="E10" s="11">
        <v>10</v>
      </c>
      <c r="G10" s="131"/>
      <c r="H10" s="134"/>
      <c r="I10" s="5" t="s">
        <v>12</v>
      </c>
      <c r="J10" s="11">
        <v>5</v>
      </c>
      <c r="L10" s="131"/>
      <c r="M10" s="134"/>
      <c r="N10" s="5" t="s">
        <v>12</v>
      </c>
      <c r="O10" s="11">
        <v>21</v>
      </c>
      <c r="Q10" s="131"/>
      <c r="R10" s="134"/>
      <c r="S10" s="5" t="s">
        <v>12</v>
      </c>
      <c r="T10" s="11">
        <v>4</v>
      </c>
    </row>
    <row r="11" spans="2:20" ht="27" customHeight="1" x14ac:dyDescent="0.15">
      <c r="B11" s="135" t="s">
        <v>5</v>
      </c>
      <c r="C11" s="136">
        <f>SUM(E11:E12)</f>
        <v>9</v>
      </c>
      <c r="D11" s="6" t="s">
        <v>10</v>
      </c>
      <c r="E11" s="15">
        <v>4</v>
      </c>
      <c r="G11" s="135" t="s">
        <v>5</v>
      </c>
      <c r="H11" s="136">
        <f>SUM(J11:J12)</f>
        <v>6</v>
      </c>
      <c r="I11" s="6" t="s">
        <v>10</v>
      </c>
      <c r="J11" s="15">
        <v>4</v>
      </c>
      <c r="L11" s="135" t="s">
        <v>5</v>
      </c>
      <c r="M11" s="136">
        <f>SUM(O11:O12)</f>
        <v>17</v>
      </c>
      <c r="N11" s="6" t="s">
        <v>10</v>
      </c>
      <c r="O11" s="15">
        <v>10</v>
      </c>
      <c r="Q11" s="135" t="s">
        <v>5</v>
      </c>
      <c r="R11" s="136">
        <f>SUM(T11:T12)</f>
        <v>9</v>
      </c>
      <c r="S11" s="6" t="s">
        <v>10</v>
      </c>
      <c r="T11" s="15">
        <v>1</v>
      </c>
    </row>
    <row r="12" spans="2:20" ht="27" customHeight="1" thickBot="1" x14ac:dyDescent="0.2">
      <c r="B12" s="131"/>
      <c r="C12" s="134"/>
      <c r="D12" s="5" t="s">
        <v>3</v>
      </c>
      <c r="E12" s="11">
        <v>5</v>
      </c>
      <c r="G12" s="131"/>
      <c r="H12" s="134"/>
      <c r="I12" s="5" t="s">
        <v>3</v>
      </c>
      <c r="J12" s="11">
        <v>2</v>
      </c>
      <c r="L12" s="131"/>
      <c r="M12" s="134"/>
      <c r="N12" s="5" t="s">
        <v>3</v>
      </c>
      <c r="O12" s="12">
        <v>7</v>
      </c>
      <c r="Q12" s="131"/>
      <c r="R12" s="134"/>
      <c r="S12" s="5" t="s">
        <v>3</v>
      </c>
      <c r="T12" s="12">
        <v>8</v>
      </c>
    </row>
    <row r="13" spans="2:20" ht="27" customHeight="1" x14ac:dyDescent="0.15">
      <c r="B13" s="135" t="s">
        <v>6</v>
      </c>
      <c r="C13" s="136">
        <f>SUM(E13:E18)</f>
        <v>29</v>
      </c>
      <c r="D13" s="6" t="s">
        <v>2</v>
      </c>
      <c r="E13" s="15">
        <v>6</v>
      </c>
      <c r="G13" s="135" t="s">
        <v>6</v>
      </c>
      <c r="H13" s="136">
        <f>SUM(J13:J18)</f>
        <v>17</v>
      </c>
      <c r="I13" s="6" t="s">
        <v>2</v>
      </c>
      <c r="J13" s="10">
        <v>4</v>
      </c>
      <c r="L13" s="135" t="s">
        <v>6</v>
      </c>
      <c r="M13" s="136">
        <f>SUM(O13:O18)</f>
        <v>46</v>
      </c>
      <c r="N13" s="6" t="s">
        <v>2</v>
      </c>
      <c r="O13" s="15">
        <v>8</v>
      </c>
      <c r="Q13" s="135" t="s">
        <v>6</v>
      </c>
      <c r="R13" s="136">
        <f>SUM(T13:T18)</f>
        <v>13</v>
      </c>
      <c r="S13" s="6" t="s">
        <v>2</v>
      </c>
      <c r="T13" s="15">
        <v>6</v>
      </c>
    </row>
    <row r="14" spans="2:20" ht="27" customHeight="1" x14ac:dyDescent="0.15">
      <c r="B14" s="130"/>
      <c r="C14" s="133"/>
      <c r="D14" s="14" t="s">
        <v>4</v>
      </c>
      <c r="E14" s="10">
        <v>5</v>
      </c>
      <c r="G14" s="130"/>
      <c r="H14" s="133"/>
      <c r="I14" s="14" t="s">
        <v>4</v>
      </c>
      <c r="J14" s="10">
        <v>0</v>
      </c>
      <c r="L14" s="130"/>
      <c r="M14" s="133"/>
      <c r="N14" s="14" t="s">
        <v>4</v>
      </c>
      <c r="O14" s="10">
        <v>3</v>
      </c>
      <c r="Q14" s="130"/>
      <c r="R14" s="133"/>
      <c r="S14" s="14" t="s">
        <v>4</v>
      </c>
      <c r="T14" s="10">
        <v>3</v>
      </c>
    </row>
    <row r="15" spans="2:20" ht="27" customHeight="1" x14ac:dyDescent="0.15">
      <c r="B15" s="130"/>
      <c r="C15" s="133"/>
      <c r="D15" s="14" t="s">
        <v>19</v>
      </c>
      <c r="E15" s="10">
        <v>4</v>
      </c>
      <c r="G15" s="130"/>
      <c r="H15" s="133"/>
      <c r="I15" s="14" t="s">
        <v>19</v>
      </c>
      <c r="J15" s="9">
        <v>5</v>
      </c>
      <c r="L15" s="130"/>
      <c r="M15" s="133"/>
      <c r="N15" s="14" t="s">
        <v>19</v>
      </c>
      <c r="O15" s="9">
        <v>11</v>
      </c>
      <c r="Q15" s="130"/>
      <c r="R15" s="133"/>
      <c r="S15" s="14" t="s">
        <v>19</v>
      </c>
      <c r="T15" s="9">
        <v>0</v>
      </c>
    </row>
    <row r="16" spans="2:20" ht="27" customHeight="1" x14ac:dyDescent="0.15">
      <c r="B16" s="130"/>
      <c r="C16" s="133"/>
      <c r="D16" s="3" t="s">
        <v>18</v>
      </c>
      <c r="E16" s="9">
        <v>4</v>
      </c>
      <c r="G16" s="130"/>
      <c r="H16" s="133"/>
      <c r="I16" s="3" t="s">
        <v>18</v>
      </c>
      <c r="J16" s="9">
        <v>2</v>
      </c>
      <c r="L16" s="130"/>
      <c r="M16" s="133"/>
      <c r="N16" s="3" t="s">
        <v>18</v>
      </c>
      <c r="O16" s="9">
        <v>9</v>
      </c>
      <c r="Q16" s="130"/>
      <c r="R16" s="133"/>
      <c r="S16" s="3" t="s">
        <v>18</v>
      </c>
      <c r="T16" s="9">
        <v>0</v>
      </c>
    </row>
    <row r="17" spans="2:20" ht="27" customHeight="1" x14ac:dyDescent="0.15">
      <c r="B17" s="130"/>
      <c r="C17" s="133"/>
      <c r="D17" s="3" t="s">
        <v>17</v>
      </c>
      <c r="E17" s="9">
        <v>5</v>
      </c>
      <c r="G17" s="130"/>
      <c r="H17" s="133"/>
      <c r="I17" s="3" t="s">
        <v>17</v>
      </c>
      <c r="J17" s="9">
        <v>3</v>
      </c>
      <c r="L17" s="130"/>
      <c r="M17" s="133"/>
      <c r="N17" s="3" t="s">
        <v>17</v>
      </c>
      <c r="O17" s="9">
        <v>9</v>
      </c>
      <c r="Q17" s="130"/>
      <c r="R17" s="133"/>
      <c r="S17" s="3" t="s">
        <v>17</v>
      </c>
      <c r="T17" s="9">
        <v>4</v>
      </c>
    </row>
    <row r="18" spans="2:20" ht="27" customHeight="1" thickBot="1" x14ac:dyDescent="0.2">
      <c r="B18" s="131"/>
      <c r="C18" s="134"/>
      <c r="D18" s="5" t="s">
        <v>16</v>
      </c>
      <c r="E18" s="11">
        <v>5</v>
      </c>
      <c r="G18" s="131"/>
      <c r="H18" s="134"/>
      <c r="I18" s="5" t="s">
        <v>16</v>
      </c>
      <c r="J18" s="11">
        <v>3</v>
      </c>
      <c r="L18" s="131"/>
      <c r="M18" s="134"/>
      <c r="N18" s="5" t="s">
        <v>16</v>
      </c>
      <c r="O18" s="11">
        <v>6</v>
      </c>
      <c r="Q18" s="131"/>
      <c r="R18" s="134"/>
      <c r="S18" s="5" t="s">
        <v>16</v>
      </c>
      <c r="T18" s="11">
        <v>0</v>
      </c>
    </row>
    <row r="19" spans="2:20" ht="27" customHeight="1" thickBot="1" x14ac:dyDescent="0.2">
      <c r="B19" s="137" t="s">
        <v>20</v>
      </c>
      <c r="C19" s="138"/>
      <c r="D19" s="13" t="s">
        <v>15</v>
      </c>
      <c r="E19" s="12">
        <v>1</v>
      </c>
      <c r="G19" s="137" t="s">
        <v>20</v>
      </c>
      <c r="H19" s="138"/>
      <c r="I19" s="13" t="s">
        <v>15</v>
      </c>
      <c r="J19" s="12">
        <v>1</v>
      </c>
      <c r="L19" s="137" t="s">
        <v>20</v>
      </c>
      <c r="M19" s="138"/>
      <c r="N19" s="13" t="s">
        <v>15</v>
      </c>
      <c r="O19" s="12">
        <v>5</v>
      </c>
      <c r="Q19" s="137" t="s">
        <v>20</v>
      </c>
      <c r="R19" s="138"/>
      <c r="S19" s="13" t="s">
        <v>15</v>
      </c>
      <c r="T19" s="12">
        <v>1</v>
      </c>
    </row>
    <row r="20" spans="2:20" ht="24" x14ac:dyDescent="0.15">
      <c r="D20" s="108"/>
      <c r="E20" s="109"/>
    </row>
  </sheetData>
  <mergeCells count="34">
    <mergeCell ref="B2:T2"/>
    <mergeCell ref="B3:J3"/>
    <mergeCell ref="B6:D6"/>
    <mergeCell ref="G6:I6"/>
    <mergeCell ref="L6:N6"/>
    <mergeCell ref="Q6:S6"/>
    <mergeCell ref="Q7:Q10"/>
    <mergeCell ref="R7:R10"/>
    <mergeCell ref="B11:B12"/>
    <mergeCell ref="C11:C12"/>
    <mergeCell ref="G11:G12"/>
    <mergeCell ref="H11:H12"/>
    <mergeCell ref="L11:L12"/>
    <mergeCell ref="M11:M12"/>
    <mergeCell ref="Q11:Q12"/>
    <mergeCell ref="R11:R12"/>
    <mergeCell ref="B7:B10"/>
    <mergeCell ref="C7:C10"/>
    <mergeCell ref="G7:G10"/>
    <mergeCell ref="H7:H10"/>
    <mergeCell ref="L7:L10"/>
    <mergeCell ref="M7:M10"/>
    <mergeCell ref="Q13:Q18"/>
    <mergeCell ref="R13:R18"/>
    <mergeCell ref="B19:C19"/>
    <mergeCell ref="G19:H19"/>
    <mergeCell ref="L19:M19"/>
    <mergeCell ref="Q19:R19"/>
    <mergeCell ref="B13:B18"/>
    <mergeCell ref="C13:C18"/>
    <mergeCell ref="G13:G18"/>
    <mergeCell ref="H13:H18"/>
    <mergeCell ref="L13:L18"/>
    <mergeCell ref="M13:M18"/>
  </mergeCells>
  <phoneticPr fontId="1"/>
  <pageMargins left="0.25" right="0.25" top="0.75" bottom="0.75" header="0.3" footer="0.3"/>
  <pageSetup paperSize="9" scale="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総カルテ枚数</vt:lpstr>
      <vt:lpstr>先生・岡田・秀尚</vt:lpstr>
      <vt:lpstr>フリー・全体</vt:lpstr>
      <vt:lpstr>店舗総カルテ枚数年間推移</vt:lpstr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KONII</dc:creator>
  <cp:lastModifiedBy>konii</cp:lastModifiedBy>
  <cp:lastPrinted>2018-11-01T01:56:40Z</cp:lastPrinted>
  <dcterms:created xsi:type="dcterms:W3CDTF">2014-11-01T04:03:10Z</dcterms:created>
  <dcterms:modified xsi:type="dcterms:W3CDTF">2018-11-01T01:56:53Z</dcterms:modified>
</cp:coreProperties>
</file>